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000_Ostatní" sheetId="2" r:id="rId2"/>
    <sheet name="000_Vedlejší" sheetId="3" r:id="rId3"/>
    <sheet name="SO 201" sheetId="4" r:id="rId4"/>
  </sheets>
  <definedNames/>
  <calcPr/>
  <webPublishing/>
</workbook>
</file>

<file path=xl/sharedStrings.xml><?xml version="1.0" encoding="utf-8"?>
<sst xmlns="http://schemas.openxmlformats.org/spreadsheetml/2006/main" count="1111" uniqueCount="408">
  <si>
    <t>Firma: Správa a údržba silnic Jihomoravského kraje, příspěvková organizace kraje</t>
  </si>
  <si>
    <t>Rekapitulace ceny</t>
  </si>
  <si>
    <t>Stavba: II/409 - Stálky, most 409-028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</si>
  <si>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</si>
  <si>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</si>
  <si>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</si>
  <si>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</si>
  <si>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</si>
  <si>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</si>
  <si>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</si>
  <si>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</si>
  <si>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</si>
  <si>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</si>
  <si>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</si>
  <si>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</si>
  <si>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II/409</t>
  </si>
  <si>
    <t>Stálky, most 409-028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</si>
  <si>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</si>
  <si>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</si>
  <si>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</si>
  <si>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</si>
  <si>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</si>
  <si>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</si>
  <si>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</si>
  <si>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</si>
  <si>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</si>
  <si>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5</t>
  </si>
  <si>
    <t>6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</si>
  <si>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</si>
  <si>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</si>
  <si>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</si>
  <si>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</si>
  <si>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</si>
  <si>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</si>
  <si>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</si>
  <si>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</si>
  <si>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</si>
  <si>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3</t>
  </si>
  <si>
    <t>Název položky</t>
  </si>
  <si>
    <t>4</t>
  </si>
  <si>
    <t>MJ</t>
  </si>
  <si>
    <t>Množství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</si>
  <si>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</si>
  <si>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</si>
  <si>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</si>
  <si>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</si>
  <si>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</si>
  <si>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</si>
  <si>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</si>
  <si>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</si>
  <si>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</si>
  <si>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</si>
  <si>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</si>
  <si>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</si>
  <si>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</si>
  <si>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</si>
  <si>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VV</t>
  </si>
  <si>
    <t>1=1,00000 [A]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</si>
  <si>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</si>
  <si>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</si>
  <si>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</si>
  <si>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</si>
  <si>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</si>
  <si>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</si>
  <si>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</si>
  <si>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</si>
  <si>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</si>
  <si>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</si>
  <si>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</si>
  <si>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</si>
  <si>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</si>
  <si>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</si>
  <si>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</si>
  <si>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</si>
  <si>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</si>
  <si>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</si>
  <si>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</t>
  </si>
  <si>
    <t>00008</t>
  </si>
  <si>
    <t>Zajištění přístupů a příjezdů k sousedním nemovitostem 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</si>
  <si>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</si>
  <si>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</si>
  <si>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7</t>
  </si>
  <si>
    <t>00012</t>
  </si>
  <si>
    <t>Mostní listy</t>
  </si>
  <si>
    <t>8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</si>
  <si>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</si>
  <si>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</si>
  <si>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</si>
  <si>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</t>
  </si>
  <si>
    <t>00017</t>
  </si>
  <si>
    <t>Havarijní, povodňový plán - popsáno ve vyhl. č. 24/2011 Sb.</t>
  </si>
  <si>
    <t>11</t>
  </si>
  <si>
    <t>00018</t>
  </si>
  <si>
    <t>Návrh technologického postupu prací - popsáno v obchodních podmínkách</t>
  </si>
  <si>
    <t>SO 201</t>
  </si>
  <si>
    <t>Most ev. č. 409-028</t>
  </si>
  <si>
    <t>014102</t>
  </si>
  <si>
    <t>POPLATKY ZA SKLÁDKU</t>
  </si>
  <si>
    <t>T</t>
  </si>
  <si>
    <t>zemina a kamení</t>
  </si>
  <si>
    <t>"11130" 
28,50*0,15*2,00=8,55000 [A] 
"113328" 
2,73125*1,90=5,18938 [B] 
"122738" 
13,60*2,00=27,20000 [C] 
"124738" 
25,92*2,00=51,84000 [D] 
"12922" 
50*0,10*2,00=10,00000 [E] 
"132738" 
2,052*2,00=4,10400 [F] 
celkem: A+B+C+D+E+F=106,88338 [G]</t>
  </si>
  <si>
    <t>stavební suť</t>
  </si>
  <si>
    <t>"113298" 
0,80*2,60=2,08000 [A] 
"967158" 
0,108*2,30=0,24840 [B] 
"967168" 
1,56375*2,50=3,90938 [C] 
celkem: A+B+C=6,23778 [D]</t>
  </si>
  <si>
    <t>Zemní práce</t>
  </si>
  <si>
    <t>11130</t>
  </si>
  <si>
    <t>SEJMUTÍ DRNU</t>
  </si>
  <si>
    <t>M2</t>
  </si>
  <si>
    <t>tl. 150 mm  
včetně odvozu a uložení na skládku do vzdálenosti 42 km  
zaměřeno na stavbě</t>
  </si>
  <si>
    <t>(12+12+12+2)*0,75=28,50000 [A]</t>
  </si>
  <si>
    <t>včetně vodorovné dopravy  a uložení na skládku</t>
  </si>
  <si>
    <t>11313</t>
  </si>
  <si>
    <t>ODSTRANĚNÍ KRYTU ZPEVNĚNÝCH PLOCH S ASFALTOVÝM POJIVEM</t>
  </si>
  <si>
    <t>M3</t>
  </si>
  <si>
    <t>odstranění frézováním nebo vybouráním pruhu na mostě podél říms, šířka 0,50 m, průměrná tl. 0,15 m  
včetně odvozu a likvidace v režii zhotovitele  
zaměřeno na stavbě</t>
  </si>
  <si>
    <t>(10,60+10,25)*0,50*0,15=1,56375 [A] 
4*0,25*0,50*0,15=0,07500 [B] 
celkem: A+B=1,63875 [C]</t>
  </si>
  <si>
    <t>Položka zahrnuje veškerou manipulaci s vybouranou sutí a s vybouranými hmotami.</t>
  </si>
  <si>
    <t>113298</t>
  </si>
  <si>
    <t>ODSTRANĚNÍ ZPEVNĚNÝCH PLOCH, PŘÍKOPŮ A RIGOLŮ Z LOMOVÉHO KAMENE, ODVOZ DO 20KM</t>
  </si>
  <si>
    <t>kamenný skluz  
zaměřeno na stavbě</t>
  </si>
  <si>
    <t>0,50*4,00*0,40=0,80000 [A]</t>
  </si>
  <si>
    <t>Položka zahrnuje i odstranění podkladu, veškerou manipulaci s vybouraným materiálem, odvoz na předepsanou vzdálenost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</si>
  <si>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11329B</t>
  </si>
  <si>
    <t>ODSTRANĚNÍ ZPEVNĚNÝCH PLOCH, PŘÍKOPŮ A RIGOLŮ Z LOMOVÉHO KAMENE - DOPRAVA</t>
  </si>
  <si>
    <t>tkm</t>
  </si>
  <si>
    <t>dalších 22 km dopravy na skládku   
k pol č. 113298</t>
  </si>
  <si>
    <t>0,80*2,60t/m3*22km=45,76000 [A]</t>
  </si>
  <si>
    <t>Položka zahrnuje samostatnou dopravu suti a vybouraných hmot. Množství se určí jako součin hmotnosti [t] a požadované vzdálenosti [km].</t>
  </si>
  <si>
    <t>113328</t>
  </si>
  <si>
    <t>ODSTRAN PODKL ZPEVNĚNÝCH PLOCH Z KAMENIVA NESTMEL, ODVOZ DO 20KM</t>
  </si>
  <si>
    <t>odstranění spodní vrstvy vozovky na mostě podél říms, šířka 0,50 m, průměrná tl. 0,25 m  
zaměřeno na stavbě</t>
  </si>
  <si>
    <t>(10,60+10,25)*0,50*0,25=2,60625 [A] 
4*0,25*0,50*0,25=0,12500 [B] 
celkem: A+B=2,73125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</si>
  <si>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</si>
  <si>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11332B</t>
  </si>
  <si>
    <t>ODSTRANĚNÍ PODKLADŮ ZPEVNĚNÝCH PLOCH Z KAMENIVA NESTMELENÉHO - DOPRAVA</t>
  </si>
  <si>
    <t>dalších  22 km dopravy na skládku  
k pol. č. 113328</t>
  </si>
  <si>
    <t>2,73125*1,90t/m3*22km=114,16625 [A]</t>
  </si>
  <si>
    <t>11511</t>
  </si>
  <si>
    <t>ČERPÁNÍ VODY DO 500 L/MIN</t>
  </si>
  <si>
    <t>HOD</t>
  </si>
  <si>
    <t>120=120,00000 [A]</t>
  </si>
  <si>
    <t>Položka čerpání vody na povrchu zahrnuje i potrubí, pohotovost záložní čerpací soupravy a zřízení čerpací jímky. Součástí položky je také následná demontáž a likvidace těchto zařízení</t>
  </si>
  <si>
    <t>11524</t>
  </si>
  <si>
    <t>PŘEVEDENÍ VODY POTRUBÍM DN 400 NEBO ŽLABY R.O. DO 1,4M</t>
  </si>
  <si>
    <t>M</t>
  </si>
  <si>
    <t>zaměřeno na stavbě</t>
  </si>
  <si>
    <t>20=20,00000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</si>
  <si>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</si>
  <si>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122738</t>
  </si>
  <si>
    <t>ODKOPÁVKY A PROKOPÁVKY OBECNÉ TŘ. I, ODVOZ DO 20KM</t>
  </si>
  <si>
    <t>kamenné skluzy: 
4ks*4,00*0,50*0,40=3,20000 [A] 
odvodnění komunikace z lomového kamene: 
4ks*2,00*0,40=3,20000 [B] 
svahy pro odláždění z lomového kamene: 
4ks*3,00*1,50*0,40=7,20000 [C] 
celkem: A+B+C=13,60000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</si>
  <si>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</si>
  <si>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</si>
  <si>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12273B</t>
  </si>
  <si>
    <t>ODKOPÁVKY A PROKOPÁVKY OBECNÉ TŘ. I - DOPRAVA</t>
  </si>
  <si>
    <t>M3KM</t>
  </si>
  <si>
    <t>dalších 22 km dopravy na skládku   
k pol č. 122738</t>
  </si>
  <si>
    <t>13,60*2,00t/m3*22km=598,40000 [A]</t>
  </si>
  <si>
    <t>Položka zahrnuje samostatnou dopravu zeminy. Množství se určí jako součin kubatutry [m3] a požadované vzdálenosti [km].</t>
  </si>
  <si>
    <t>13</t>
  </si>
  <si>
    <t>124738</t>
  </si>
  <si>
    <t>VYKOPÁVKY PRO KORYTA VODOTEČÍ TŘ. I, ODVOZ DO 20KM</t>
  </si>
  <si>
    <t>ručně   
vyčištění vodoteče min. 3 m před mostem, pod mostem a min. 3 m za mostem  
zaměřeno na stavbě</t>
  </si>
  <si>
    <t>dlážděné koryto: 
16*2,70*0,60=25,92000 [A]</t>
  </si>
  <si>
    <t>14</t>
  </si>
  <si>
    <t>12473B</t>
  </si>
  <si>
    <t>VYKOPÁVKY PRO KORYTA VODOTEČÍ TŘ. I - DOPRAVA</t>
  </si>
  <si>
    <t>dalších 22 km dopravy na skládku   
k pol č. 124738</t>
  </si>
  <si>
    <t>25,92*2,00t/m3*22km=1 140,48000 [A]</t>
  </si>
  <si>
    <t>15</t>
  </si>
  <si>
    <t>12922</t>
  </si>
  <si>
    <t>ČIŠTĚNÍ KRAJNIC OD NÁNOSU TL. DO 100MM</t>
  </si>
  <si>
    <t>včetně odvozu na skládku ve vzdálenosti 42 km  
zaměřeno na stavbě</t>
  </si>
  <si>
    <t>prostor před, na a za mostem:  
50=50,00000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</si>
  <si>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</si>
  <si>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16</t>
  </si>
  <si>
    <t>132738</t>
  </si>
  <si>
    <t>HLOUBENÍ RÝH ŠÍŘ DO 2M PAŽ I NEPAŽ TŘ. I, ODVOZ DO 20KM</t>
  </si>
  <si>
    <t>Hloubení rýh pro prahy a patky svahů: 
2*(2,70+1,50+1,50)*(0,60*0,30)=2,05200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</si>
  <si>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</si>
  <si>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</si>
  <si>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13273B</t>
  </si>
  <si>
    <t>HLOUBENÍ RÝH ŠÍŘ DO 2M PAŽ I NEPAŽ TŘ. I - DOPRAVA</t>
  </si>
  <si>
    <t>dalších 22 km dopravy na skládku   
k pol č. 132738</t>
  </si>
  <si>
    <t>2,052*2,00t/m3*22km=90,28800 [A]</t>
  </si>
  <si>
    <t>18</t>
  </si>
  <si>
    <t>17120</t>
  </si>
  <si>
    <t>ULOŽENÍ SYPANINY DO NÁSYPŮ A NA SKLÁDKY BEZ ZHUTNĚNÍ</t>
  </si>
  <si>
    <t>uložení na skládku</t>
  </si>
  <si>
    <t>"122738" 
13,60=13,60000 [A] 
"124738" 
25,92=25,92000 [B] 
"132738" 
2,052=2,05200 [C] 
celkem: A+B+C=41,57200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</si>
  <si>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</si>
  <si>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Základy a zvláštní zakládání</t>
  </si>
  <si>
    <t>19</t>
  </si>
  <si>
    <t>285393</t>
  </si>
  <si>
    <t>DODATEČNÉ KOTVENÍ VLEPENÍM BETONÁŘSKÉ VÝZTUŽE D DO 20MM DO VRTŮ</t>
  </si>
  <si>
    <t>KUS</t>
  </si>
  <si>
    <t>levá římsa: 
74=74,00000 [A] 
pravá římsa: 
72=72,00000 [B] 
celkem: A+B=146,00000 [C]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</si>
  <si>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</si>
  <si>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Svislé konstrukce</t>
  </si>
  <si>
    <t>20</t>
  </si>
  <si>
    <t>317325</t>
  </si>
  <si>
    <t>ŘÍMSY ZE ŽELEZOBETONU C30/37</t>
  </si>
  <si>
    <t>nadbetonávka římsy z betonu C30/37 - XF4</t>
  </si>
  <si>
    <t>levá římsa:  
0,225*10,60=2,38500 [A] 
pravá římsa:  
0,225*10,25=2,30625 [B] 
celkem: A+B=4,69125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</si>
  <si>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</t>
  </si>
  <si>
    <t>21</t>
  </si>
  <si>
    <t>317365</t>
  </si>
  <si>
    <t>VÝZTUŽ ŘÍMS Z OCELI B500B</t>
  </si>
  <si>
    <t>150 kg/m3  
výztuž z kari sítě 8/100/100</t>
  </si>
  <si>
    <t>4,69125*0,15=0,70369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</si>
  <si>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ně.</t>
  </si>
  <si>
    <t>Vodorovné konstrukce</t>
  </si>
  <si>
    <t>22</t>
  </si>
  <si>
    <t>42417</t>
  </si>
  <si>
    <t>MOSTNÍ NOSNÍKY Z OCELI</t>
  </si>
  <si>
    <t>zesílení nosné konstrukce ocelovými trubkami TR 89/6,3 zinkované ponorem  
včetně nasunutí do stávajících trubek o průměru 110 mm  
zaměřeno na stavbě</t>
  </si>
  <si>
    <t>levá strana: 
(26*1,85)*0,01285=0,61809 [A] 
pravá strana: 
(26*1,40)*0,01285=0,46774 [B] 
celkem: A+B=1,08583 [C]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</si>
  <si>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</si>
  <si>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23</t>
  </si>
  <si>
    <t>451314</t>
  </si>
  <si>
    <t>PODKLADNÍ A VÝPLŇOVÉ VRSTVY Z PROSTÉHO BETONU C25/30</t>
  </si>
  <si>
    <t>lože z betonu C25/30 - XF3, tl. 150 mm  
zaměřeno na stavbě</t>
  </si>
  <si>
    <t>odláždění koryta: 
16,00*2,70*0,15=6,48000 [A] 
opevnění svahů (levých x pravých) 
4ks*2,00*1,50*0,15=1,80000 [B] 
kamenné skluzy: 
4ks*4,00*0,50*0,15=1,20000 [C] 
odvodnění komunikace z lomového kamene: 
4ks*2,00*0,15=1,20000 [D] 
celkem: A+B+C+D=10,68000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</si>
  <si>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</t>
  </si>
  <si>
    <t>24</t>
  </si>
  <si>
    <t>465512</t>
  </si>
  <si>
    <t>DLAŽBY Z LOMOVÉHO KAMENE NA MC</t>
  </si>
  <si>
    <t>odláždění z lomového kamene tl. 250 mm</t>
  </si>
  <si>
    <t>odláždění koryta: 
16,00*2,70*0,25=10,80000 [A] 
opevnění svahů (levých x pravých) 
4ks*2,00*1,50*0,25=3,00000 [B] 
kamenné skluzy: 
4ks*4,00*0,50*0,25=2,00000 [C] 
odvodnění komunikace z lomového kamene: 
4ks*2,00*0,25=2,00000 [D] 
celkem: A+B+C+D=17,80000 [E]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</si>
  <si>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</si>
  <si>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25</t>
  </si>
  <si>
    <t>467314</t>
  </si>
  <si>
    <t>STUPNĚ A PRAHY VODNÍCH KORYT Z PROSTÉHO BETONU C25/30</t>
  </si>
  <si>
    <t>lemování a uzavření dlažby v korytu potoka na začátku a konci dlážděného úseku  
zaměřeno na stavbě</t>
  </si>
  <si>
    <t>prahy a patky svahů: 
2*(2,70+1,50+1,50)*(0,60*0,30)=2,05200 [D]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</si>
  <si>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</si>
  <si>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</si>
  <si>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26</t>
  </si>
  <si>
    <t>56335</t>
  </si>
  <si>
    <t>VOZOVKOVÉ VRSTVY ZE ŠTĚRKODRTI TL. DO 250MM</t>
  </si>
  <si>
    <t>(10,60+10,25)*0,25=5,21250 [A] 
4*0,25*0,50=0,50000 [B] 
celkem: A+B=5,71250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</si>
  <si>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</si>
  <si>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27</t>
  </si>
  <si>
    <t>572123</t>
  </si>
  <si>
    <t>INFILTRAČNÍ POSTŘIK Z EMULZE DO 1,0KG/M2</t>
  </si>
  <si>
    <t>pod APL 16+  
zaměřeno na stavbě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</si>
  <si>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</si>
  <si>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28</t>
  </si>
  <si>
    <t>572213</t>
  </si>
  <si>
    <t>SPOJOVACÍ POSTŘIK Z EMULZE DO 0,5KG/M2</t>
  </si>
  <si>
    <t>pod ACO 11+,  
zaměřeno na stavbě</t>
  </si>
  <si>
    <t>29</t>
  </si>
  <si>
    <t>574A44</t>
  </si>
  <si>
    <t>ASFALTOVÝ BETON PRO OBRUSNÉ VRSTVY ACO 11+,  TL. 50MM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</si>
  <si>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</si>
  <si>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30</t>
  </si>
  <si>
    <t>574E46</t>
  </si>
  <si>
    <t>ASFALTOVÝ BETON PRO PODKLADNÍ VRSTVY ACP 16+, TL. 50MM</t>
  </si>
  <si>
    <t>2 vrstvy  
zaměřeno na stavbě</t>
  </si>
  <si>
    <t>(10,60+10,25)*0,25=5,21250 [A] 
4*0,25*0,50=0,50000 [B] 
celkem: 2ks*(A+B)=11,42500 [C]</t>
  </si>
  <si>
    <t>31</t>
  </si>
  <si>
    <t>57791A</t>
  </si>
  <si>
    <t>VÝSPRAVA VÝTLUKŮ SMĚSÍ ACO (HMOTNOST)</t>
  </si>
  <si>
    <t>asfaltovým betonem ACO 11+, tl. vrstvy 50 mm, spojovací nátěr z asf. emulze v množství do 0,50 kg/m2  
včetně odvozu a likvidace vybouraného materiálu v režii zhotovitele</t>
  </si>
  <si>
    <t>40=40,00000 [A]</t>
  </si>
  <si>
    <t>- odfrézování nebo jiné odstranění poškozených vozovkových vrstev  
- zaříznutí hran  
- vyčištění  
- nátěr spojovací  
- dodání a výplň předepsanou zhutněnou balenou asfaltovou směsí  
- asfaltová zálivka</t>
  </si>
  <si>
    <t>32</t>
  </si>
  <si>
    <t>58920</t>
  </si>
  <si>
    <t>VÝPLŇ SPAR MODIFIKOVANÝM ASFALTEM</t>
  </si>
  <si>
    <t>v napojení staré a nové vrstvy vozovky na mostě  
viz pol.č. 919112  
zaměřeno na stavbě</t>
  </si>
  <si>
    <t>4*1,25+10,60+10,25=25,85000 [A]</t>
  </si>
  <si>
    <t>položka zahrnuje:  
- dodávku předepsaného materiálu  
- vyčištění a výplň spar tímto materiálem</t>
  </si>
  <si>
    <t>Úpravy povrchů, podlahy, výplně otvorů</t>
  </si>
  <si>
    <t>33</t>
  </si>
  <si>
    <t>626112</t>
  </si>
  <si>
    <t>REPROFILACE PODHLEDŮ, SVISLÝCH PLOCH SANAČNÍ MALTOU JEDNOVRST TL 20MM</t>
  </si>
  <si>
    <t>levá římsa: 
(0,35*10,60)+(0,20*10,60)+2*(0,35*0,50)=6,18000 [A] 
pravá římsa: 
(0,35*10,25)+(0,20*10,25)+2*(0,35*0,50)=5,98750 [B] 
klenba: 
5,00*6,50+2ks*3,00=38,50000 [C] 
celkem: (A+B+C)*0,70=35,46725 [D]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</si>
  <si>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</si>
  <si>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34</t>
  </si>
  <si>
    <t>626122</t>
  </si>
  <si>
    <t>REPROFILACE PODHLEDŮ, SVISLÝCH PLOCH SANAČNÍ MALTOU DVOUVRST TL 50MM</t>
  </si>
  <si>
    <t>levá římsa: 
(0,35*10,60)+(0,20*10,60)+2*(0,35*0,50)=6,18000 [A] 
pravá římsa: 
(0,35*10,25)+(0,20*10,25)+2*(0,35*0,50)=5,98750 [B] 
klenba: 
5,00*6,50+2ks*3,00=38,50000 [C] 
celkem: (A+B+C)*0,30=15,20025 [D]</t>
  </si>
  <si>
    <t>položka zahrnuje:  
dodávku veškerého materiálu potřebného pro předepsanou úpravu v předepsané kvalitě  
nutné vyspravení podkladu, případně zatření spar zdiva  
položení vrstvy v předepsané tloušťce</t>
  </si>
  <si>
    <t>35</t>
  </si>
  <si>
    <t>62631</t>
  </si>
  <si>
    <t>SPOJOVACÍ MŮSTEK MEZI STARÝM A NOVÝM BETONEM</t>
  </si>
  <si>
    <t>levá římsa: 
(0,35*10,60)+(0,20*10,60)+2*(0,35*0,50)=6,18000 [A] 
pravá římsa: 
(0,35*10,25)+(0,20*10,25)+2*(0,35*0,50)=5,98750 [B] 
klenba: 
5,00*6,50+2*3,00=38,50000 [C] 
celkem: A+B+C=50,66750 [D]</t>
  </si>
  <si>
    <t>36</t>
  </si>
  <si>
    <t>62652</t>
  </si>
  <si>
    <t>OCHRANA VÝZTUŽE PŘI NEDOSTATEČNÉM KRYTÍ</t>
  </si>
  <si>
    <t>ošetření odhalené výztuže pasivačním epoxidovým nátěrem  
zaměřeno na stavbě</t>
  </si>
  <si>
    <t>5=5,00000 [A]</t>
  </si>
  <si>
    <t>položka zahrnuje:  
dodávku veškerého materiálu potřebného pro předepsanou úpravu v předepsané kvalitě  
položení vrstvy v předepsané tloušťce  
potřebná lešení a podpěrné konstrukce</t>
  </si>
  <si>
    <t>37</t>
  </si>
  <si>
    <t>62745</t>
  </si>
  <si>
    <t>SPÁROVÁNÍ STARÉHO ZDIVA CEMENTOVOU MALTOU</t>
  </si>
  <si>
    <t>kamenné opěry levé:  
2ks*1,80*1,60=5,76000 [A] 
kamenné opěry pravé:  
2ks*1,60*1,20=3,84000 [B] 
kamenná křídla levá: 
(2ks*4,00*1,80)*0,65=9,36000 [C] 
kamenná křídla pravá: 
(2ks*4,00*1,60)*0,65=8,32000 [D] 
celkem: A+B+C+D=27,28000 [E]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</si>
  <si>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</si>
  <si>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</si>
  <si>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38</t>
  </si>
  <si>
    <t>78312</t>
  </si>
  <si>
    <t>PROTIKOROZ OCHRANA OCEL KONSTR NÁTĚREM VÍCEVRST</t>
  </si>
  <si>
    <t>nátěr ocelových nosníků a trubek  
1 x základ, 2 x vrchní nátěr  
zaměřeno na stavbě</t>
  </si>
  <si>
    <t>ocelové nosníky: 
(3+2)*3,00*0,84=12,60000 [A] 
trubky: 
(1,60*3,00)+(1,15*3,00)=8,25000 [B] 
celkem: A+B=20,85000 [C]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</si>
  <si>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</si>
  <si>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39</t>
  </si>
  <si>
    <t>78383</t>
  </si>
  <si>
    <t>NÁTĚRY BETON KONSTR TYP S4 (OS-C)</t>
  </si>
  <si>
    <t>1x impregnační a 2x hydrofobní protichloridový ochranný nátěr říms proti chloridům v rozmrazovacích postřicích  
zaměřeno na stavbě</t>
  </si>
  <si>
    <t>levá římsa:  
(0,20+0,75+0,50+0,20)*10,60=17,49000 [A] 
pravá římsa:  
(0,20+0,75+0,50+0,20)*10,25=16,91250 [B] 
čela říms: 
4ks*0,75*0,50=1,50000 [C] 
celkem: A+B+C=35,90250 [D]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</si>
  <si>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</si>
  <si>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Ostatní konstrukce a práce</t>
  </si>
  <si>
    <t>40</t>
  </si>
  <si>
    <t>9112A3</t>
  </si>
  <si>
    <t>ZÁBRADLÍ MOSTNÍ S VODOR MADLY - DEMONTÁŽ S PŘESUNEM</t>
  </si>
  <si>
    <t>včetně odvozu a likvidace v režii zhotovitele  
zaměřeno na stavbě</t>
  </si>
  <si>
    <t>11,60+11,25=22,85000 [A]</t>
  </si>
  <si>
    <t>položka zahrnuje:  
- demontáž a odstranění zařízení  
- jeho odvoz na předepsané místo</t>
  </si>
  <si>
    <t>41</t>
  </si>
  <si>
    <t>9113B1</t>
  </si>
  <si>
    <t>SVODIDLO OCEL SILNIČ JEDNOSTR, ÚROVEŇ ZADRŽ H1 -DODÁVKA A MONTÁŽ</t>
  </si>
  <si>
    <t>včetně dlouhých náběhů a koncovky pravé s náběhovou přechodkou  
včetně betonových patek průměr 450 mm, délky 1 000 mm z C12/15 - XO a kotvení sloupků do nich  
zaměřeno na stavbě</t>
  </si>
  <si>
    <t>levá strana:  
12+2=14,00000 [A] 
pravá strana:  
12+12=24,00000 [B] 
celkem: A+B=38,00000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</si>
  <si>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prací)  
- ukončení zapuštěním do betonových bloků (včetně betonového bloku a nutných zemních prací) nebo koncovkou  
- přechod na jiný typ svodidla nebo přes mostní závěr  
nezahrnuje odrazky nebo retroreflexní fólie</t>
  </si>
  <si>
    <t>42</t>
  </si>
  <si>
    <t>9117C1</t>
  </si>
  <si>
    <t>SVOD OCEL ZÁBRADEL ÚROVEŇ ZADRŽ H2 - DODÁVKA A MONTÁŽ</t>
  </si>
  <si>
    <t>vodorovná výplň zábradlí  
zaměřeno na stavbě</t>
  </si>
  <si>
    <t>levá strana: 
10,60=10,60000 [A] 
pravá strana: 
10,25=10,25000 [B] 
celkem: A+B=20,85000 [C]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</si>
  <si>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nezahrnuje odrazky nebo retroreflexní fólie</t>
  </si>
  <si>
    <t>43</t>
  </si>
  <si>
    <t>91267</t>
  </si>
  <si>
    <t>ODRAZKY NA SVODIDLA</t>
  </si>
  <si>
    <t>10=10,00000 [A]</t>
  </si>
  <si>
    <t>- kompletní dodávka se všemi pomocnými a doplňujícími pracemi a součástmi</t>
  </si>
  <si>
    <t>44</t>
  </si>
  <si>
    <t>919112</t>
  </si>
  <si>
    <t>ŘEZÁNÍ ASFALTOVÉHO KRYTU VOZOVEK TL DO 100MM</t>
  </si>
  <si>
    <t>v napojení staré a nové vrstvy vozovky na mostě, viz pol.č. 58920  
zaměřeno na stavbě</t>
  </si>
  <si>
    <t>položka zahrnuje řezání vozovkové vrstvy v předepsané tloušťce, včetně spotřeby vody</t>
  </si>
  <si>
    <t>45</t>
  </si>
  <si>
    <t>919141</t>
  </si>
  <si>
    <t>ŘEZÁNÍ ŽELEZOBETONOVÝCH KONSTRUKCÍ TL DO 50MM</t>
  </si>
  <si>
    <t>stávající římsy</t>
  </si>
  <si>
    <t>levá římsa: 
2*0,50=1,00000 [A] 
pravá římsa: 
2*0,50=1,00000 [B] 
celkem: A+B=2,00000 [C]</t>
  </si>
  <si>
    <t>položka zahrnuje řezání železobetonových konstrukcí v předepsané tloušťce, včetně spotřeby vody</t>
  </si>
  <si>
    <t>46</t>
  </si>
  <si>
    <t>931182</t>
  </si>
  <si>
    <t>VÝPLŇ DILATAČNÍCH SPAR Z POLYSTYRENU TL 20MM</t>
  </si>
  <si>
    <t>v nadbetonávce říms</t>
  </si>
  <si>
    <t>levá římsa:  
2ks*(0,75*0,20)=0,30000 [A] 
pravá římsa:  
2ks*(0,75*0,20)=0,30000 [B] 
celkem: A+B=0,60000 [C]</t>
  </si>
  <si>
    <t>položka zahrnuje dodávku a osazení předepsaného materiálu, očištění ploch spáry před úpravou, očištění okolí spáry po úpravě</t>
  </si>
  <si>
    <t>47</t>
  </si>
  <si>
    <t>931334</t>
  </si>
  <si>
    <t>TĚSNĚNÍ DILATAČNÍCH SPAR POLYURETANOVÝM TMELEM PRŮŘEZU DO 400MM2</t>
  </si>
  <si>
    <t>stávající římsa</t>
  </si>
  <si>
    <t>levá římsa: 
2*(0,05+0,50+0,05)=1,20000 [A] 
pravá římsa: 
2*(0,05+0,50+0,05)=1,20000 [B] 
celkem: A+B=2,40000 [C]</t>
  </si>
  <si>
    <t>položka zahrnuje dodávku a osazení předepsaného materiálu, očištění ploch spáry před úpravou, očištění okolí spáry po úpravě  
nezahrnuje těsnící profil</t>
  </si>
  <si>
    <t>48</t>
  </si>
  <si>
    <t>931335</t>
  </si>
  <si>
    <t>TĚSNĚNÍ DILATAČNÍCH SPAR POLYURETANOVÝM TMELEM PRŮŘEZU DO 600MM2</t>
  </si>
  <si>
    <t>levá římsa: 
2*(0,20+0,75+0,20)=2,30000 [A] 
pravá římsa: 
2*(0,20+0,75+0,20)=2,30000 [B] 
mezi stávající a novou římsou: 
4ks*(0,50+0,30)+10,60+10,25=24,05000 [C] 
celkem: A+B+C=28,65000 [D]</t>
  </si>
  <si>
    <t>49</t>
  </si>
  <si>
    <t>93135</t>
  </si>
  <si>
    <t>TĚSNĚNÍ DILATAČ SPAR PRYŽ PÁSKOU NEBO KRUH PROFILEM</t>
  </si>
  <si>
    <t>levá římsa: 
2*(0,20+0,75+0,20)=2,30000 [A] 
pravá římsa: 
2*(0,20+0,75+0,20)=2,30000 [B] 
celkem: A+B=4,60000 [C]</t>
  </si>
  <si>
    <t>50</t>
  </si>
  <si>
    <t>936315</t>
  </si>
  <si>
    <t>DROBNÉ DOPLŇK KONSTR BETON MONOLIT DO C30/37 (B37)</t>
  </si>
  <si>
    <t>opětovné dobetonávky za vybourané betonové konstrukce vysokopevnostním betonem včetně penetrace  
k pol. č. 967158  
zaměřeno na stavbě</t>
  </si>
  <si>
    <t>2*2,70*0,10*0,20=0,10800 [A]</t>
  </si>
  <si>
    <t>51</t>
  </si>
  <si>
    <t>938543</t>
  </si>
  <si>
    <t>OČIŠTĚNÍ BETON KONSTR OTRYSKÁNÍM TLAK VODOU DO 1000 BARŮ</t>
  </si>
  <si>
    <t>včetně odvozu a likvidace vzniklého odpadu v režii zhotovitele  
zaměřeno na stavbě</t>
  </si>
  <si>
    <t>položka zahrnuje očištění předepsaným způsobem včetně odklizení vzniklého odpadu</t>
  </si>
  <si>
    <t>52</t>
  </si>
  <si>
    <t>938552</t>
  </si>
  <si>
    <t>OČIŠTĚNÍ BETON KONSTR OTRYSKÁNÍM NA SUCHO KŘEMIČ PÍSKEM</t>
  </si>
  <si>
    <t>53</t>
  </si>
  <si>
    <t>93867</t>
  </si>
  <si>
    <t>OČIŠTĚNÍ OCEL KONSTR BROUŠENÍM</t>
  </si>
  <si>
    <t>broušení ocelových nosníků a trubek  
zaměřeno na stavbě</t>
  </si>
  <si>
    <t>54</t>
  </si>
  <si>
    <t>94490</t>
  </si>
  <si>
    <t>OCHRANNÁ KONSTRUKCE</t>
  </si>
  <si>
    <t>ochranná síť pod mostem - zabezpečení zachycení odpadnutého materiálu do koryta řeky, vč. geotextílie 350g/m2  
zaměřeno na stavbě</t>
  </si>
  <si>
    <t>3,00*8,00=24,00000 [A]</t>
  </si>
  <si>
    <t>Položka zahrnuje dovoz, montáž, údržbu, opotřebení (nájemné), demontáž, konzervaci, odvoz.</t>
  </si>
  <si>
    <t>55</t>
  </si>
  <si>
    <t>967158</t>
  </si>
  <si>
    <t>VYBOURÁNÍ ČÁSTÍ KONSTRUKCÍ BETON S ODVOZEM DO 20KM</t>
  </si>
  <si>
    <t>odstranění části říms z důvodu přístupu k nosným trubkám  
zaměřeno na stavbě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</si>
  <si>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</si>
  <si>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56</t>
  </si>
  <si>
    <t>96715B</t>
  </si>
  <si>
    <t>VYBOURÁNÍ ČÁSTÍ KONSTRUKCÍ BETON - DOPRAVA</t>
  </si>
  <si>
    <t>dalších 22 km dopravy na skládku   
k pol č. 967158</t>
  </si>
  <si>
    <t>0,108*2,30t/m3*22km=5,46480 [A]</t>
  </si>
  <si>
    <t>57</t>
  </si>
  <si>
    <t>967168</t>
  </si>
  <si>
    <t>VYBOURÁNÍ ČÁSTÍ KONSTRUKCÍ ŽELEZOBET S ODVOZEM DO 20KM</t>
  </si>
  <si>
    <t>odstranění vrchní části římsy v tl. 0,15 m  
zaměřeno na stavbě</t>
  </si>
  <si>
    <t>levá římsa: 
10,60*0,50*0,15=0,79500 [A] 
pravá římsa: 
10,25*0,50*0,15=0,76875 [B] 
celkem: A+B=1,56375 [C]</t>
  </si>
  <si>
    <t>58</t>
  </si>
  <si>
    <t>96716B</t>
  </si>
  <si>
    <t>VYBOURÁNÍ ČÁSTÍ KONSTRUKCÍ ŽELEZOBET - DOPRAVA</t>
  </si>
  <si>
    <t>dalších 22 km dopravy na skládku   
k pol č. 967168</t>
  </si>
  <si>
    <t>1,56375*2,50t/m3*22km=86,00625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</si>
</sst>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29</v>
      </c>
      <c s="19" t="s">
        <v>30</v>
      </c>
      <c s="20">
        <f>'000_Ostatní'!I3</f>
      </c>
      <c s="20">
        <f>'000_Ostatní'!O2</f>
      </c>
      <c s="20">
        <f>C10+D10</f>
      </c>
    </row>
    <row r="11" spans="1:5" ht="12.75" customHeight="1">
      <c r="A11" s="19" t="s">
        <v>67</v>
      </c>
      <c s="19" t="s">
        <v>30</v>
      </c>
      <c s="20">
        <f>'000_Vedlejší'!I3</f>
      </c>
      <c s="20">
        <f>'000_Vedlejší'!O2</f>
      </c>
      <c s="20">
        <f>C11+D11</f>
      </c>
    </row>
    <row r="12" spans="1:5" ht="12.75" customHeight="1">
      <c r="A12" s="40" t="s">
        <v>94</v>
      </c>
      <c s="40" t="s">
        <v>95</v>
      </c>
      <c s="41">
        <f>'SO 201'!I3</f>
      </c>
      <c s="41">
        <f>'SO 201'!O2</f>
      </c>
      <c s="4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27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29</v>
      </c>
      <c s="39">
        <f>0+I9</f>
      </c>
      <c r="O3" t="s">
        <v>23</v>
      </c>
      <c t="s">
        <v>28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28</v>
      </c>
    </row>
    <row r="5" spans="1:16" ht="12.75" customHeight="1">
      <c r="A5" t="s">
        <v>21</v>
      </c>
      <c s="16" t="s">
        <v>22</v>
      </c>
      <c s="17" t="s">
        <v>29</v>
      </c>
      <c s="6"/>
      <c s="18" t="s">
        <v>30</v>
      </c>
      <c s="6"/>
      <c s="6"/>
      <c s="6"/>
      <c s="6"/>
      <c r="O5" t="s">
        <v>25</v>
      </c>
      <c t="s">
        <v>28</v>
      </c>
    </row>
    <row r="6" spans="1:9" ht="12.75" customHeight="1">
      <c r="A6" s="15" t="s">
        <v>31</v>
      </c>
      <c s="15" t="s">
        <v>33</v>
      </c>
      <c s="15" t="s">
        <v>35</v>
      </c>
      <c s="15" t="s">
        <v>36</v>
      </c>
      <c s="15" t="s">
        <v>38</v>
      </c>
      <c s="15" t="s">
        <v>40</v>
      </c>
      <c s="15" t="s">
        <v>41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32</v>
      </c>
      <c s="15" t="s">
        <v>34</v>
      </c>
      <c s="15" t="s">
        <v>28</v>
      </c>
      <c s="15" t="s">
        <v>37</v>
      </c>
      <c s="15" t="s">
        <v>39</v>
      </c>
      <c s="15" t="s">
        <v>26</v>
      </c>
      <c s="15" t="s">
        <v>27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32</v>
      </c>
      <c s="25"/>
      <c s="27" t="s">
        <v>48</v>
      </c>
      <c s="25"/>
      <c s="25"/>
      <c s="25"/>
      <c s="28">
        <f>0+Q9</f>
      </c>
      <c r="O9">
        <f>0+R9</f>
      </c>
      <c r="Q9">
        <f>0+I10+I14+I18</f>
      </c>
      <c>
        <f>0+O10+O14+O18</f>
      </c>
    </row>
    <row r="10" spans="1:16" ht="12.75">
      <c r="A10" s="24" t="s">
        <v>49</v>
      </c>
      <c s="29" t="s">
        <v>34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4">
        <f>ROUND(ROUND(H10,2)*ROUND(G10,5),2)</f>
      </c>
      <c r="O10">
        <f>(I10*21)/100</f>
      </c>
      <c t="s">
        <v>28</v>
      </c>
    </row>
    <row r="11" spans="1:5" ht="12.75">
      <c r="A11" s="35" t="s">
        <v>54</v>
      </c>
      <c r="E11" s="36" t="s">
        <v>55</v>
      </c>
    </row>
    <row r="12" spans="1:5" ht="12.75">
      <c r="A12" s="37" t="s">
        <v>56</v>
      </c>
      <c r="E12" s="38" t="s">
        <v>57</v>
      </c>
    </row>
    <row r="13" spans="1:5" ht="12.75">
      <c r="A13" t="s">
        <v>58</v>
      </c>
      <c r="E13" s="36" t="s">
        <v>59</v>
      </c>
    </row>
    <row r="14" spans="1:16" ht="12.75">
      <c r="A14" s="24" t="s">
        <v>49</v>
      </c>
      <c s="29" t="s">
        <v>28</v>
      </c>
      <c s="29" t="s">
        <v>60</v>
      </c>
      <c s="24" t="s">
        <v>51</v>
      </c>
      <c s="30" t="s">
        <v>61</v>
      </c>
      <c s="31" t="s">
        <v>53</v>
      </c>
      <c s="32">
        <v>1</v>
      </c>
      <c s="33">
        <v>0</v>
      </c>
      <c s="34">
        <f>ROUND(ROUND(H14,2)*ROUND(G14,5),2)</f>
      </c>
      <c r="O14">
        <f>(I14*21)/100</f>
      </c>
      <c t="s">
        <v>28</v>
      </c>
    </row>
    <row r="15" spans="1:5" ht="25.5">
      <c r="A15" s="35" t="s">
        <v>54</v>
      </c>
      <c r="E15" s="36" t="s">
        <v>62</v>
      </c>
    </row>
    <row r="16" spans="1:5" ht="12.75">
      <c r="A16" s="37" t="s">
        <v>56</v>
      </c>
      <c r="E16" s="38" t="s">
        <v>57</v>
      </c>
    </row>
    <row r="17" spans="1:5" ht="12.75">
      <c r="A17" t="s">
        <v>58</v>
      </c>
      <c r="E17" s="36" t="s">
        <v>59</v>
      </c>
    </row>
    <row r="18" spans="1:16" ht="12.75">
      <c r="A18" s="24" t="s">
        <v>49</v>
      </c>
      <c s="29" t="s">
        <v>37</v>
      </c>
      <c s="29" t="s">
        <v>63</v>
      </c>
      <c s="24" t="s">
        <v>51</v>
      </c>
      <c s="30" t="s">
        <v>64</v>
      </c>
      <c s="31" t="s">
        <v>53</v>
      </c>
      <c s="32">
        <v>1</v>
      </c>
      <c s="33">
        <v>0</v>
      </c>
      <c s="34">
        <f>ROUND(ROUND(H18,2)*ROUND(G18,5),2)</f>
      </c>
      <c r="O18">
        <f>(I18*21)/100</f>
      </c>
      <c t="s">
        <v>28</v>
      </c>
    </row>
    <row r="19" spans="1:5" ht="12.75">
      <c r="A19" s="35" t="s">
        <v>54</v>
      </c>
      <c r="E19" s="36" t="s">
        <v>65</v>
      </c>
    </row>
    <row r="20" spans="1:5" ht="12.75">
      <c r="A20" s="37" t="s">
        <v>56</v>
      </c>
      <c r="E20" s="38" t="s">
        <v>57</v>
      </c>
    </row>
    <row r="21" spans="1:5" ht="63.75">
      <c r="A21" t="s">
        <v>58</v>
      </c>
      <c r="E21" s="36" t="s">
        <v>66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27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67</v>
      </c>
      <c s="39">
        <f>0+I9</f>
      </c>
      <c r="O3" t="s">
        <v>23</v>
      </c>
      <c t="s">
        <v>28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28</v>
      </c>
    </row>
    <row r="5" spans="1:16" ht="12.75" customHeight="1">
      <c r="A5" t="s">
        <v>21</v>
      </c>
      <c s="16" t="s">
        <v>22</v>
      </c>
      <c s="17" t="s">
        <v>67</v>
      </c>
      <c s="6"/>
      <c s="18" t="s">
        <v>30</v>
      </c>
      <c s="6"/>
      <c s="6"/>
      <c s="6"/>
      <c s="6"/>
      <c r="O5" t="s">
        <v>25</v>
      </c>
      <c t="s">
        <v>28</v>
      </c>
    </row>
    <row r="6" spans="1:9" ht="12.75" customHeight="1">
      <c r="A6" s="15" t="s">
        <v>31</v>
      </c>
      <c s="15" t="s">
        <v>33</v>
      </c>
      <c s="15" t="s">
        <v>35</v>
      </c>
      <c s="15" t="s">
        <v>36</v>
      </c>
      <c s="15" t="s">
        <v>38</v>
      </c>
      <c s="15" t="s">
        <v>40</v>
      </c>
      <c s="15" t="s">
        <v>41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32</v>
      </c>
      <c s="15" t="s">
        <v>34</v>
      </c>
      <c s="15" t="s">
        <v>28</v>
      </c>
      <c s="15" t="s">
        <v>37</v>
      </c>
      <c s="15" t="s">
        <v>39</v>
      </c>
      <c s="15" t="s">
        <v>26</v>
      </c>
      <c s="15" t="s">
        <v>27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32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25.5">
      <c r="A10" s="24" t="s">
        <v>49</v>
      </c>
      <c s="29" t="s">
        <v>34</v>
      </c>
      <c s="29" t="s">
        <v>68</v>
      </c>
      <c s="24" t="s">
        <v>69</v>
      </c>
      <c s="30" t="s">
        <v>70</v>
      </c>
      <c s="31" t="s">
        <v>53</v>
      </c>
      <c s="32">
        <v>1</v>
      </c>
      <c s="33">
        <v>0</v>
      </c>
      <c s="34">
        <f>ROUND(ROUND(H10,2)*ROUND(G10,5),2)</f>
      </c>
      <c r="O10">
        <f>(I10*21)/100</f>
      </c>
      <c t="s">
        <v>28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56</v>
      </c>
      <c r="E12" s="38" t="s">
        <v>57</v>
      </c>
    </row>
    <row r="13" spans="1:5" ht="12.75">
      <c r="A13" t="s">
        <v>58</v>
      </c>
      <c r="E13" s="36" t="s">
        <v>51</v>
      </c>
    </row>
    <row r="14" spans="1:16" ht="12.75">
      <c r="A14" s="24" t="s">
        <v>49</v>
      </c>
      <c s="29" t="s">
        <v>28</v>
      </c>
      <c s="29" t="s">
        <v>71</v>
      </c>
      <c s="24" t="s">
        <v>69</v>
      </c>
      <c s="30" t="s">
        <v>72</v>
      </c>
      <c s="31" t="s">
        <v>53</v>
      </c>
      <c s="32">
        <v>1</v>
      </c>
      <c s="33">
        <v>0</v>
      </c>
      <c s="34">
        <f>ROUND(ROUND(H14,2)*ROUND(G14,5),2)</f>
      </c>
      <c r="O14">
        <f>(I14*21)/100</f>
      </c>
      <c t="s">
        <v>28</v>
      </c>
    </row>
    <row r="15" spans="1:5" ht="12.75">
      <c r="A15" s="35" t="s">
        <v>54</v>
      </c>
      <c r="E15" s="36" t="s">
        <v>51</v>
      </c>
    </row>
    <row r="16" spans="1:5" ht="12.75">
      <c r="A16" s="37" t="s">
        <v>56</v>
      </c>
      <c r="E16" s="38" t="s">
        <v>57</v>
      </c>
    </row>
    <row r="17" spans="1:5" ht="12.75">
      <c r="A17" t="s">
        <v>58</v>
      </c>
      <c r="E17" s="36" t="s">
        <v>51</v>
      </c>
    </row>
    <row r="18" spans="1:16" ht="25.5">
      <c r="A18" s="24" t="s">
        <v>49</v>
      </c>
      <c s="29" t="s">
        <v>37</v>
      </c>
      <c s="29" t="s">
        <v>73</v>
      </c>
      <c s="24" t="s">
        <v>69</v>
      </c>
      <c s="30" t="s">
        <v>74</v>
      </c>
      <c s="31" t="s">
        <v>53</v>
      </c>
      <c s="32">
        <v>1</v>
      </c>
      <c s="33">
        <v>0</v>
      </c>
      <c s="34">
        <f>ROUND(ROUND(H18,2)*ROUND(G18,5),2)</f>
      </c>
      <c r="O18">
        <f>(I18*21)/100</f>
      </c>
      <c t="s">
        <v>28</v>
      </c>
    </row>
    <row r="19" spans="1:5" ht="12.75">
      <c r="A19" s="35" t="s">
        <v>54</v>
      </c>
      <c r="E19" s="36" t="s">
        <v>51</v>
      </c>
    </row>
    <row r="20" spans="1:5" ht="12.75">
      <c r="A20" s="37" t="s">
        <v>56</v>
      </c>
      <c r="E20" s="38" t="s">
        <v>57</v>
      </c>
    </row>
    <row r="21" spans="1:5" ht="12.75">
      <c r="A21" t="s">
        <v>58</v>
      </c>
      <c r="E21" s="36" t="s">
        <v>51</v>
      </c>
    </row>
    <row r="22" spans="1:16" ht="25.5">
      <c r="A22" s="24" t="s">
        <v>49</v>
      </c>
      <c s="29" t="s">
        <v>39</v>
      </c>
      <c s="29" t="s">
        <v>75</v>
      </c>
      <c s="24" t="s">
        <v>69</v>
      </c>
      <c s="30" t="s">
        <v>76</v>
      </c>
      <c s="31" t="s">
        <v>53</v>
      </c>
      <c s="32">
        <v>1</v>
      </c>
      <c s="33">
        <v>0</v>
      </c>
      <c s="34">
        <f>ROUND(ROUND(H22,2)*ROUND(G22,5),2)</f>
      </c>
      <c r="O22">
        <f>(I22*21)/100</f>
      </c>
      <c t="s">
        <v>28</v>
      </c>
    </row>
    <row r="23" spans="1:5" ht="12.75">
      <c r="A23" s="35" t="s">
        <v>54</v>
      </c>
      <c r="E23" s="36" t="s">
        <v>51</v>
      </c>
    </row>
    <row r="24" spans="1:5" ht="12.75">
      <c r="A24" s="37" t="s">
        <v>56</v>
      </c>
      <c r="E24" s="38" t="s">
        <v>57</v>
      </c>
    </row>
    <row r="25" spans="1:5" ht="12.75">
      <c r="A25" t="s">
        <v>58</v>
      </c>
      <c r="E25" s="36" t="s">
        <v>51</v>
      </c>
    </row>
    <row r="26" spans="1:16" ht="25.5">
      <c r="A26" s="24" t="s">
        <v>49</v>
      </c>
      <c s="29" t="s">
        <v>26</v>
      </c>
      <c s="29" t="s">
        <v>77</v>
      </c>
      <c s="24" t="s">
        <v>69</v>
      </c>
      <c s="30" t="s">
        <v>78</v>
      </c>
      <c s="31" t="s">
        <v>53</v>
      </c>
      <c s="32">
        <v>1</v>
      </c>
      <c s="33">
        <v>0</v>
      </c>
      <c s="34">
        <f>ROUND(ROUND(H26,2)*ROUND(G26,5),2)</f>
      </c>
      <c r="O26">
        <f>(I26*21)/100</f>
      </c>
      <c t="s">
        <v>28</v>
      </c>
    </row>
    <row r="27" spans="1:5" ht="12.75">
      <c r="A27" s="35" t="s">
        <v>54</v>
      </c>
      <c r="E27" s="36" t="s">
        <v>51</v>
      </c>
    </row>
    <row r="28" spans="1:5" ht="12.75">
      <c r="A28" s="37" t="s">
        <v>56</v>
      </c>
      <c r="E28" s="38" t="s">
        <v>57</v>
      </c>
    </row>
    <row r="29" spans="1:5" ht="12.75">
      <c r="A29" t="s">
        <v>58</v>
      </c>
      <c r="E29" s="36" t="s">
        <v>51</v>
      </c>
    </row>
    <row r="30" spans="1:16" ht="25.5">
      <c r="A30" s="24" t="s">
        <v>49</v>
      </c>
      <c s="29" t="s">
        <v>27</v>
      </c>
      <c s="29" t="s">
        <v>79</v>
      </c>
      <c s="24" t="s">
        <v>69</v>
      </c>
      <c s="30" t="s">
        <v>80</v>
      </c>
      <c s="31" t="s">
        <v>53</v>
      </c>
      <c s="32">
        <v>1</v>
      </c>
      <c s="33">
        <v>0</v>
      </c>
      <c s="34">
        <f>ROUND(ROUND(H30,2)*ROUND(G30,5),2)</f>
      </c>
      <c r="O30">
        <f>(I30*21)/100</f>
      </c>
      <c t="s">
        <v>28</v>
      </c>
    </row>
    <row r="31" spans="1:5" ht="12.75">
      <c r="A31" s="35" t="s">
        <v>54</v>
      </c>
      <c r="E31" s="36" t="s">
        <v>51</v>
      </c>
    </row>
    <row r="32" spans="1:5" ht="12.75">
      <c r="A32" s="37" t="s">
        <v>56</v>
      </c>
      <c r="E32" s="38" t="s">
        <v>57</v>
      </c>
    </row>
    <row r="33" spans="1:5" ht="12.75">
      <c r="A33" t="s">
        <v>58</v>
      </c>
      <c r="E33" s="36" t="s">
        <v>51</v>
      </c>
    </row>
    <row r="34" spans="1:16" ht="12.75">
      <c r="A34" s="24" t="s">
        <v>49</v>
      </c>
      <c s="29" t="s">
        <v>81</v>
      </c>
      <c s="29" t="s">
        <v>82</v>
      </c>
      <c s="24" t="s">
        <v>69</v>
      </c>
      <c s="30" t="s">
        <v>83</v>
      </c>
      <c s="31" t="s">
        <v>53</v>
      </c>
      <c s="32">
        <v>1</v>
      </c>
      <c s="33">
        <v>0</v>
      </c>
      <c s="34">
        <f>ROUND(ROUND(H34,2)*ROUND(G34,5),2)</f>
      </c>
      <c r="O34">
        <f>(I34*21)/100</f>
      </c>
      <c t="s">
        <v>28</v>
      </c>
    </row>
    <row r="35" spans="1:5" ht="12.75">
      <c r="A35" s="35" t="s">
        <v>54</v>
      </c>
      <c r="E35" s="36" t="s">
        <v>51</v>
      </c>
    </row>
    <row r="36" spans="1:5" ht="12.75">
      <c r="A36" s="37" t="s">
        <v>56</v>
      </c>
      <c r="E36" s="38" t="s">
        <v>57</v>
      </c>
    </row>
    <row r="37" spans="1:5" ht="12.75">
      <c r="A37" t="s">
        <v>58</v>
      </c>
      <c r="E37" s="36" t="s">
        <v>51</v>
      </c>
    </row>
    <row r="38" spans="1:16" ht="25.5">
      <c r="A38" s="24" t="s">
        <v>49</v>
      </c>
      <c s="29" t="s">
        <v>84</v>
      </c>
      <c s="29" t="s">
        <v>85</v>
      </c>
      <c s="24" t="s">
        <v>69</v>
      </c>
      <c s="30" t="s">
        <v>86</v>
      </c>
      <c s="31" t="s">
        <v>53</v>
      </c>
      <c s="32">
        <v>1</v>
      </c>
      <c s="33">
        <v>0</v>
      </c>
      <c s="34">
        <f>ROUND(ROUND(H38,2)*ROUND(G38,5),2)</f>
      </c>
      <c r="O38">
        <f>(I38*21)/100</f>
      </c>
      <c t="s">
        <v>28</v>
      </c>
    </row>
    <row r="39" spans="1:5" ht="12.75">
      <c r="A39" s="35" t="s">
        <v>54</v>
      </c>
      <c r="E39" s="36" t="s">
        <v>51</v>
      </c>
    </row>
    <row r="40" spans="1:5" ht="12.75">
      <c r="A40" s="37" t="s">
        <v>56</v>
      </c>
      <c r="E40" s="38" t="s">
        <v>57</v>
      </c>
    </row>
    <row r="41" spans="1:5" ht="12.75">
      <c r="A41" t="s">
        <v>58</v>
      </c>
      <c r="E41" s="36" t="s">
        <v>51</v>
      </c>
    </row>
    <row r="42" spans="1:16" ht="12.75">
      <c r="A42" s="24" t="s">
        <v>49</v>
      </c>
      <c s="29" t="s">
        <v>44</v>
      </c>
      <c s="29" t="s">
        <v>87</v>
      </c>
      <c s="24" t="s">
        <v>69</v>
      </c>
      <c s="30" t="s">
        <v>88</v>
      </c>
      <c s="31" t="s">
        <v>53</v>
      </c>
      <c s="32">
        <v>1</v>
      </c>
      <c s="33">
        <v>0</v>
      </c>
      <c s="34">
        <f>ROUND(ROUND(H42,2)*ROUND(G42,5),2)</f>
      </c>
      <c r="O42">
        <f>(I42*21)/100</f>
      </c>
      <c t="s">
        <v>28</v>
      </c>
    </row>
    <row r="43" spans="1:5" ht="12.75">
      <c r="A43" s="35" t="s">
        <v>54</v>
      </c>
      <c r="E43" s="36" t="s">
        <v>51</v>
      </c>
    </row>
    <row r="44" spans="1:5" ht="12.75">
      <c r="A44" s="37" t="s">
        <v>56</v>
      </c>
      <c r="E44" s="38" t="s">
        <v>57</v>
      </c>
    </row>
    <row r="45" spans="1:5" ht="12.75">
      <c r="A45" t="s">
        <v>58</v>
      </c>
      <c r="E45" s="36" t="s">
        <v>51</v>
      </c>
    </row>
    <row r="46" spans="1:16" ht="12.75">
      <c r="A46" s="24" t="s">
        <v>49</v>
      </c>
      <c s="29" t="s">
        <v>46</v>
      </c>
      <c s="29" t="s">
        <v>89</v>
      </c>
      <c s="24" t="s">
        <v>69</v>
      </c>
      <c s="30" t="s">
        <v>90</v>
      </c>
      <c s="31" t="s">
        <v>53</v>
      </c>
      <c s="32">
        <v>1</v>
      </c>
      <c s="33">
        <v>0</v>
      </c>
      <c s="34">
        <f>ROUND(ROUND(H46,2)*ROUND(G46,5),2)</f>
      </c>
      <c r="O46">
        <f>(I46*21)/100</f>
      </c>
      <c t="s">
        <v>28</v>
      </c>
    </row>
    <row r="47" spans="1:5" ht="12.75">
      <c r="A47" s="35" t="s">
        <v>54</v>
      </c>
      <c r="E47" s="36" t="s">
        <v>51</v>
      </c>
    </row>
    <row r="48" spans="1:5" ht="12.75">
      <c r="A48" s="37" t="s">
        <v>56</v>
      </c>
      <c r="E48" s="38" t="s">
        <v>57</v>
      </c>
    </row>
    <row r="49" spans="1:5" ht="12.75">
      <c r="A49" t="s">
        <v>58</v>
      </c>
      <c r="E49" s="36" t="s">
        <v>51</v>
      </c>
    </row>
    <row r="50" spans="1:16" ht="12.75">
      <c r="A50" s="24" t="s">
        <v>49</v>
      </c>
      <c s="29" t="s">
        <v>91</v>
      </c>
      <c s="29" t="s">
        <v>92</v>
      </c>
      <c s="24" t="s">
        <v>69</v>
      </c>
      <c s="30" t="s">
        <v>93</v>
      </c>
      <c s="31" t="s">
        <v>53</v>
      </c>
      <c s="32">
        <v>1</v>
      </c>
      <c s="33">
        <v>0</v>
      </c>
      <c s="34">
        <f>ROUND(ROUND(H50,2)*ROUND(G50,5),2)</f>
      </c>
      <c r="O50">
        <f>(I50*21)/100</f>
      </c>
      <c t="s">
        <v>28</v>
      </c>
    </row>
    <row r="51" spans="1:5" ht="12.75">
      <c r="A51" s="35" t="s">
        <v>54</v>
      </c>
      <c r="E51" s="36" t="s">
        <v>51</v>
      </c>
    </row>
    <row r="52" spans="1:5" ht="12.75">
      <c r="A52" s="37" t="s">
        <v>56</v>
      </c>
      <c r="E52" s="38" t="s">
        <v>57</v>
      </c>
    </row>
    <row r="53" spans="1:5" ht="12.75">
      <c r="A53" t="s">
        <v>58</v>
      </c>
      <c r="E53" s="36" t="s">
        <v>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0+O8+O17+O82+O87+O96+O113+O142+O163+O172</f>
      </c>
      <c t="s">
        <v>27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94</v>
      </c>
      <c s="39">
        <f>0+I8+I17+I82+I87+I96+I113+I142+I163+I172</f>
      </c>
      <c r="O3" t="s">
        <v>23</v>
      </c>
      <c t="s">
        <v>28</v>
      </c>
    </row>
    <row r="4" spans="1:16" ht="15" customHeight="1">
      <c r="A4" t="s">
        <v>17</v>
      </c>
      <c s="16" t="s">
        <v>22</v>
      </c>
      <c s="17" t="s">
        <v>94</v>
      </c>
      <c s="6"/>
      <c s="18" t="s">
        <v>95</v>
      </c>
      <c s="6"/>
      <c s="6"/>
      <c s="25"/>
      <c s="25"/>
      <c r="O4" t="s">
        <v>24</v>
      </c>
      <c t="s">
        <v>28</v>
      </c>
    </row>
    <row r="5" spans="1:16" ht="12.75" customHeight="1">
      <c r="A5" s="15" t="s">
        <v>31</v>
      </c>
      <c s="15" t="s">
        <v>33</v>
      </c>
      <c s="15" t="s">
        <v>35</v>
      </c>
      <c s="15" t="s">
        <v>36</v>
      </c>
      <c s="15" t="s">
        <v>38</v>
      </c>
      <c s="15" t="s">
        <v>40</v>
      </c>
      <c s="15" t="s">
        <v>41</v>
      </c>
      <c s="15" t="s">
        <v>42</v>
      </c>
      <c s="15"/>
      <c r="O5" t="s">
        <v>25</v>
      </c>
      <c t="s">
        <v>28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32</v>
      </c>
      <c s="15" t="s">
        <v>34</v>
      </c>
      <c s="15" t="s">
        <v>28</v>
      </c>
      <c s="15" t="s">
        <v>37</v>
      </c>
      <c s="15" t="s">
        <v>39</v>
      </c>
      <c s="15" t="s">
        <v>26</v>
      </c>
      <c s="15" t="s">
        <v>27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32</v>
      </c>
      <c s="25"/>
      <c s="27" t="s">
        <v>48</v>
      </c>
      <c s="25"/>
      <c s="25"/>
      <c s="25"/>
      <c s="28">
        <f>0+Q8</f>
      </c>
      <c r="O8">
        <f>0+R8</f>
      </c>
      <c r="Q8">
        <f>0+I9+I13</f>
      </c>
      <c>
        <f>0+O9+O13</f>
      </c>
    </row>
    <row r="9" spans="1:16" ht="12.75">
      <c r="A9" s="24" t="s">
        <v>49</v>
      </c>
      <c s="29" t="s">
        <v>34</v>
      </c>
      <c s="29" t="s">
        <v>96</v>
      </c>
      <c s="24" t="s">
        <v>34</v>
      </c>
      <c s="30" t="s">
        <v>97</v>
      </c>
      <c s="31" t="s">
        <v>98</v>
      </c>
      <c s="32">
        <v>106.88338</v>
      </c>
      <c s="33">
        <v>0</v>
      </c>
      <c s="34">
        <f>ROUND(ROUND(H9,2)*ROUND(G9,5),2)</f>
      </c>
      <c r="O9">
        <f>(I9*21)/100</f>
      </c>
      <c t="s">
        <v>28</v>
      </c>
    </row>
    <row r="10" spans="1:5" ht="12.75">
      <c r="A10" s="35" t="s">
        <v>54</v>
      </c>
      <c r="E10" s="36" t="s">
        <v>99</v>
      </c>
    </row>
    <row r="11" spans="1:5" ht="242.25">
      <c r="A11" s="37" t="s">
        <v>56</v>
      </c>
      <c r="E11" s="38" t="s">
        <v>100</v>
      </c>
    </row>
    <row r="12" spans="1:5" ht="12.75">
      <c r="A12" t="s">
        <v>58</v>
      </c>
      <c r="E12" s="36" t="s">
        <v>51</v>
      </c>
    </row>
    <row r="13" spans="1:16" ht="12.75">
      <c r="A13" s="24" t="s">
        <v>49</v>
      </c>
      <c s="29" t="s">
        <v>28</v>
      </c>
      <c s="29" t="s">
        <v>96</v>
      </c>
      <c s="24" t="s">
        <v>28</v>
      </c>
      <c s="30" t="s">
        <v>97</v>
      </c>
      <c s="31" t="s">
        <v>98</v>
      </c>
      <c s="32">
        <v>6.23778</v>
      </c>
      <c s="33">
        <v>0</v>
      </c>
      <c s="34">
        <f>ROUND(ROUND(H13,2)*ROUND(G13,5),2)</f>
      </c>
      <c r="O13">
        <f>(I13*21)/100</f>
      </c>
      <c t="s">
        <v>28</v>
      </c>
    </row>
    <row r="14" spans="1:5" ht="12.75">
      <c r="A14" s="35" t="s">
        <v>54</v>
      </c>
      <c r="E14" s="36" t="s">
        <v>101</v>
      </c>
    </row>
    <row r="15" spans="1:5" ht="127.5">
      <c r="A15" s="37" t="s">
        <v>56</v>
      </c>
      <c r="E15" s="38" t="s">
        <v>102</v>
      </c>
    </row>
    <row r="16" spans="1:5" ht="12.75">
      <c r="A16" t="s">
        <v>58</v>
      </c>
      <c r="E16" s="36" t="s">
        <v>51</v>
      </c>
    </row>
    <row r="17" spans="1:18" ht="12.75" customHeight="1">
      <c r="A17" s="6" t="s">
        <v>47</v>
      </c>
      <c s="6"/>
      <c s="43" t="s">
        <v>34</v>
      </c>
      <c s="6"/>
      <c s="27" t="s">
        <v>103</v>
      </c>
      <c s="6"/>
      <c s="6"/>
      <c s="6"/>
      <c s="44">
        <f>0+Q17</f>
      </c>
      <c r="O17">
        <f>0+R17</f>
      </c>
      <c r="Q17">
        <f>0+I18+I22+I26+I30+I34+I38+I42+I46+I50+I54+I58+I62+I66+I70+I74+I78</f>
      </c>
      <c>
        <f>0+O18+O22+O26+O30+O34+O38+O42+O46+O50+O54+O58+O62+O66+O70+O74+O78</f>
      </c>
    </row>
    <row r="18" spans="1:16" ht="12.75">
      <c r="A18" s="24" t="s">
        <v>49</v>
      </c>
      <c s="29" t="s">
        <v>37</v>
      </c>
      <c s="29" t="s">
        <v>104</v>
      </c>
      <c s="24" t="s">
        <v>51</v>
      </c>
      <c s="30" t="s">
        <v>105</v>
      </c>
      <c s="31" t="s">
        <v>106</v>
      </c>
      <c s="32">
        <v>28.5</v>
      </c>
      <c s="33">
        <v>0</v>
      </c>
      <c s="34">
        <f>ROUND(ROUND(H18,2)*ROUND(G18,5),2)</f>
      </c>
      <c r="O18">
        <f>(I18*21)/100</f>
      </c>
      <c t="s">
        <v>28</v>
      </c>
    </row>
    <row r="19" spans="1:5" ht="38.25">
      <c r="A19" s="35" t="s">
        <v>54</v>
      </c>
      <c r="E19" s="36" t="s">
        <v>107</v>
      </c>
    </row>
    <row r="20" spans="1:5" ht="12.75">
      <c r="A20" s="37" t="s">
        <v>56</v>
      </c>
      <c r="E20" s="38" t="s">
        <v>108</v>
      </c>
    </row>
    <row r="21" spans="1:5" ht="12.75">
      <c r="A21" t="s">
        <v>58</v>
      </c>
      <c r="E21" s="36" t="s">
        <v>109</v>
      </c>
    </row>
    <row r="22" spans="1:16" ht="12.75">
      <c r="A22" s="24" t="s">
        <v>49</v>
      </c>
      <c s="29" t="s">
        <v>39</v>
      </c>
      <c s="29" t="s">
        <v>110</v>
      </c>
      <c s="24" t="s">
        <v>51</v>
      </c>
      <c s="30" t="s">
        <v>111</v>
      </c>
      <c s="31" t="s">
        <v>112</v>
      </c>
      <c s="32">
        <v>1.63875</v>
      </c>
      <c s="33">
        <v>0</v>
      </c>
      <c s="34">
        <f>ROUND(ROUND(H22,2)*ROUND(G22,5),2)</f>
      </c>
      <c r="O22">
        <f>(I22*21)/100</f>
      </c>
      <c t="s">
        <v>28</v>
      </c>
    </row>
    <row r="23" spans="1:5" ht="51">
      <c r="A23" s="35" t="s">
        <v>54</v>
      </c>
      <c r="E23" s="36" t="s">
        <v>113</v>
      </c>
    </row>
    <row r="24" spans="1:5" ht="63.75">
      <c r="A24" s="37" t="s">
        <v>56</v>
      </c>
      <c r="E24" s="38" t="s">
        <v>114</v>
      </c>
    </row>
    <row r="25" spans="1:5" ht="12.75">
      <c r="A25" t="s">
        <v>58</v>
      </c>
      <c r="E25" s="36" t="s">
        <v>115</v>
      </c>
    </row>
    <row r="26" spans="1:16" ht="25.5">
      <c r="A26" s="24" t="s">
        <v>49</v>
      </c>
      <c s="29" t="s">
        <v>26</v>
      </c>
      <c s="29" t="s">
        <v>116</v>
      </c>
      <c s="24" t="s">
        <v>51</v>
      </c>
      <c s="30" t="s">
        <v>117</v>
      </c>
      <c s="31" t="s">
        <v>112</v>
      </c>
      <c s="32">
        <v>0.8</v>
      </c>
      <c s="33">
        <v>0</v>
      </c>
      <c s="34">
        <f>ROUND(ROUND(H26,2)*ROUND(G26,5),2)</f>
      </c>
      <c r="O26">
        <f>(I26*21)/100</f>
      </c>
      <c t="s">
        <v>28</v>
      </c>
    </row>
    <row r="27" spans="1:5" ht="25.5">
      <c r="A27" s="35" t="s">
        <v>54</v>
      </c>
      <c r="E27" s="36" t="s">
        <v>118</v>
      </c>
    </row>
    <row r="28" spans="1:5" ht="12.75">
      <c r="A28" s="37" t="s">
        <v>56</v>
      </c>
      <c r="E28" s="38" t="s">
        <v>119</v>
      </c>
    </row>
    <row r="29" spans="1:5" ht="63.75">
      <c r="A29" t="s">
        <v>58</v>
      </c>
      <c r="E29" s="36" t="s">
        <v>120</v>
      </c>
    </row>
    <row r="30" spans="1:16" ht="25.5">
      <c r="A30" s="24" t="s">
        <v>49</v>
      </c>
      <c s="29" t="s">
        <v>27</v>
      </c>
      <c s="29" t="s">
        <v>121</v>
      </c>
      <c s="24" t="s">
        <v>51</v>
      </c>
      <c s="30" t="s">
        <v>122</v>
      </c>
      <c s="31" t="s">
        <v>123</v>
      </c>
      <c s="32">
        <v>45.76</v>
      </c>
      <c s="33">
        <v>0</v>
      </c>
      <c s="34">
        <f>ROUND(ROUND(H30,2)*ROUND(G30,5),2)</f>
      </c>
      <c r="O30">
        <f>(I30*21)/100</f>
      </c>
      <c t="s">
        <v>28</v>
      </c>
    </row>
    <row r="31" spans="1:5" ht="25.5">
      <c r="A31" s="35" t="s">
        <v>54</v>
      </c>
      <c r="E31" s="36" t="s">
        <v>124</v>
      </c>
    </row>
    <row r="32" spans="1:5" ht="12.75">
      <c r="A32" s="37" t="s">
        <v>56</v>
      </c>
      <c r="E32" s="38" t="s">
        <v>125</v>
      </c>
    </row>
    <row r="33" spans="1:5" ht="25.5">
      <c r="A33" t="s">
        <v>58</v>
      </c>
      <c r="E33" s="36" t="s">
        <v>126</v>
      </c>
    </row>
    <row r="34" spans="1:16" ht="25.5">
      <c r="A34" s="24" t="s">
        <v>49</v>
      </c>
      <c s="29" t="s">
        <v>81</v>
      </c>
      <c s="29" t="s">
        <v>127</v>
      </c>
      <c s="24" t="s">
        <v>51</v>
      </c>
      <c s="30" t="s">
        <v>128</v>
      </c>
      <c s="31" t="s">
        <v>112</v>
      </c>
      <c s="32">
        <v>2.73125</v>
      </c>
      <c s="33">
        <v>0</v>
      </c>
      <c s="34">
        <f>ROUND(ROUND(H34,2)*ROUND(G34,5),2)</f>
      </c>
      <c r="O34">
        <f>(I34*21)/100</f>
      </c>
      <c t="s">
        <v>28</v>
      </c>
    </row>
    <row r="35" spans="1:5" ht="38.25">
      <c r="A35" s="35" t="s">
        <v>54</v>
      </c>
      <c r="E35" s="36" t="s">
        <v>129</v>
      </c>
    </row>
    <row r="36" spans="1:5" ht="63.75">
      <c r="A36" s="37" t="s">
        <v>56</v>
      </c>
      <c r="E36" s="38" t="s">
        <v>130</v>
      </c>
    </row>
    <row r="37" spans="1:5" ht="63.75">
      <c r="A37" t="s">
        <v>58</v>
      </c>
      <c r="E37" s="36" t="s">
        <v>131</v>
      </c>
    </row>
    <row r="38" spans="1:16" ht="25.5">
      <c r="A38" s="24" t="s">
        <v>49</v>
      </c>
      <c s="29" t="s">
        <v>84</v>
      </c>
      <c s="29" t="s">
        <v>132</v>
      </c>
      <c s="24" t="s">
        <v>51</v>
      </c>
      <c s="30" t="s">
        <v>133</v>
      </c>
      <c s="31" t="s">
        <v>123</v>
      </c>
      <c s="32">
        <v>114.16625</v>
      </c>
      <c s="33">
        <v>0</v>
      </c>
      <c s="34">
        <f>ROUND(ROUND(H38,2)*ROUND(G38,5),2)</f>
      </c>
      <c r="O38">
        <f>(I38*21)/100</f>
      </c>
      <c t="s">
        <v>28</v>
      </c>
    </row>
    <row r="39" spans="1:5" ht="25.5">
      <c r="A39" s="35" t="s">
        <v>54</v>
      </c>
      <c r="E39" s="36" t="s">
        <v>134</v>
      </c>
    </row>
    <row r="40" spans="1:5" ht="12.75">
      <c r="A40" s="37" t="s">
        <v>56</v>
      </c>
      <c r="E40" s="38" t="s">
        <v>135</v>
      </c>
    </row>
    <row r="41" spans="1:5" ht="25.5">
      <c r="A41" t="s">
        <v>58</v>
      </c>
      <c r="E41" s="36" t="s">
        <v>126</v>
      </c>
    </row>
    <row r="42" spans="1:16" ht="12.75">
      <c r="A42" s="24" t="s">
        <v>49</v>
      </c>
      <c s="29" t="s">
        <v>44</v>
      </c>
      <c s="29" t="s">
        <v>136</v>
      </c>
      <c s="24" t="s">
        <v>51</v>
      </c>
      <c s="30" t="s">
        <v>137</v>
      </c>
      <c s="31" t="s">
        <v>138</v>
      </c>
      <c s="32">
        <v>120</v>
      </c>
      <c s="33">
        <v>0</v>
      </c>
      <c s="34">
        <f>ROUND(ROUND(H42,2)*ROUND(G42,5),2)</f>
      </c>
      <c r="O42">
        <f>(I42*21)/100</f>
      </c>
      <c t="s">
        <v>28</v>
      </c>
    </row>
    <row r="43" spans="1:5" ht="12.75">
      <c r="A43" s="35" t="s">
        <v>54</v>
      </c>
      <c r="E43" s="36" t="s">
        <v>51</v>
      </c>
    </row>
    <row r="44" spans="1:5" ht="12.75">
      <c r="A44" s="37" t="s">
        <v>56</v>
      </c>
      <c r="E44" s="38" t="s">
        <v>139</v>
      </c>
    </row>
    <row r="45" spans="1:5" ht="38.25">
      <c r="A45" t="s">
        <v>58</v>
      </c>
      <c r="E45" s="36" t="s">
        <v>140</v>
      </c>
    </row>
    <row r="46" spans="1:16" ht="12.75">
      <c r="A46" s="24" t="s">
        <v>49</v>
      </c>
      <c s="29" t="s">
        <v>46</v>
      </c>
      <c s="29" t="s">
        <v>141</v>
      </c>
      <c s="24" t="s">
        <v>51</v>
      </c>
      <c s="30" t="s">
        <v>142</v>
      </c>
      <c s="31" t="s">
        <v>143</v>
      </c>
      <c s="32">
        <v>20</v>
      </c>
      <c s="33">
        <v>0</v>
      </c>
      <c s="34">
        <f>ROUND(ROUND(H46,2)*ROUND(G46,5),2)</f>
      </c>
      <c r="O46">
        <f>(I46*21)/100</f>
      </c>
      <c t="s">
        <v>28</v>
      </c>
    </row>
    <row r="47" spans="1:5" ht="12.75">
      <c r="A47" s="35" t="s">
        <v>54</v>
      </c>
      <c r="E47" s="36" t="s">
        <v>144</v>
      </c>
    </row>
    <row r="48" spans="1:5" ht="12.75">
      <c r="A48" s="37" t="s">
        <v>56</v>
      </c>
      <c r="E48" s="38" t="s">
        <v>145</v>
      </c>
    </row>
    <row r="49" spans="1:5" ht="38.25">
      <c r="A49" t="s">
        <v>58</v>
      </c>
      <c r="E49" s="36" t="s">
        <v>146</v>
      </c>
    </row>
    <row r="50" spans="1:16" ht="12.75">
      <c r="A50" s="24" t="s">
        <v>49</v>
      </c>
      <c s="29" t="s">
        <v>91</v>
      </c>
      <c s="29" t="s">
        <v>147</v>
      </c>
      <c s="24" t="s">
        <v>51</v>
      </c>
      <c s="30" t="s">
        <v>148</v>
      </c>
      <c s="31" t="s">
        <v>112</v>
      </c>
      <c s="32">
        <v>13.6</v>
      </c>
      <c s="33">
        <v>0</v>
      </c>
      <c s="34">
        <f>ROUND(ROUND(H50,2)*ROUND(G50,5),2)</f>
      </c>
      <c r="O50">
        <f>(I50*21)/100</f>
      </c>
      <c t="s">
        <v>28</v>
      </c>
    </row>
    <row r="51" spans="1:5" ht="12.75">
      <c r="A51" s="35" t="s">
        <v>54</v>
      </c>
      <c r="E51" s="36" t="s">
        <v>144</v>
      </c>
    </row>
    <row r="52" spans="1:5" ht="127.5">
      <c r="A52" s="37" t="s">
        <v>56</v>
      </c>
      <c r="E52" s="38" t="s">
        <v>149</v>
      </c>
    </row>
    <row r="53" spans="1:5" ht="369.75">
      <c r="A53" t="s">
        <v>58</v>
      </c>
      <c r="E53" s="36" t="s">
        <v>150</v>
      </c>
    </row>
    <row r="54" spans="1:16" ht="12.75">
      <c r="A54" s="24" t="s">
        <v>49</v>
      </c>
      <c s="29" t="s">
        <v>151</v>
      </c>
      <c s="29" t="s">
        <v>152</v>
      </c>
      <c s="24" t="s">
        <v>51</v>
      </c>
      <c s="30" t="s">
        <v>153</v>
      </c>
      <c s="31" t="s">
        <v>154</v>
      </c>
      <c s="32">
        <v>598.4</v>
      </c>
      <c s="33">
        <v>0</v>
      </c>
      <c s="34">
        <f>ROUND(ROUND(H54,2)*ROUND(G54,5),2)</f>
      </c>
      <c r="O54">
        <f>(I54*21)/100</f>
      </c>
      <c t="s">
        <v>28</v>
      </c>
    </row>
    <row r="55" spans="1:5" ht="25.5">
      <c r="A55" s="35" t="s">
        <v>54</v>
      </c>
      <c r="E55" s="36" t="s">
        <v>155</v>
      </c>
    </row>
    <row r="56" spans="1:5" ht="12.75">
      <c r="A56" s="37" t="s">
        <v>56</v>
      </c>
      <c r="E56" s="38" t="s">
        <v>156</v>
      </c>
    </row>
    <row r="57" spans="1:5" ht="25.5">
      <c r="A57" t="s">
        <v>58</v>
      </c>
      <c r="E57" s="36" t="s">
        <v>157</v>
      </c>
    </row>
    <row r="58" spans="1:16" ht="12.75">
      <c r="A58" s="24" t="s">
        <v>49</v>
      </c>
      <c s="29" t="s">
        <v>158</v>
      </c>
      <c s="29" t="s">
        <v>159</v>
      </c>
      <c s="24" t="s">
        <v>51</v>
      </c>
      <c s="30" t="s">
        <v>160</v>
      </c>
      <c s="31" t="s">
        <v>112</v>
      </c>
      <c s="32">
        <v>25.92</v>
      </c>
      <c s="33">
        <v>0</v>
      </c>
      <c s="34">
        <f>ROUND(ROUND(H58,2)*ROUND(G58,5),2)</f>
      </c>
      <c r="O58">
        <f>(I58*21)/100</f>
      </c>
      <c t="s">
        <v>28</v>
      </c>
    </row>
    <row r="59" spans="1:5" ht="38.25">
      <c r="A59" s="35" t="s">
        <v>54</v>
      </c>
      <c r="E59" s="36" t="s">
        <v>161</v>
      </c>
    </row>
    <row r="60" spans="1:5" ht="25.5">
      <c r="A60" s="37" t="s">
        <v>56</v>
      </c>
      <c r="E60" s="38" t="s">
        <v>162</v>
      </c>
    </row>
    <row r="61" spans="1:5" ht="369.75">
      <c r="A61" t="s">
        <v>58</v>
      </c>
      <c r="E61" s="36" t="s">
        <v>150</v>
      </c>
    </row>
    <row r="62" spans="1:16" ht="12.75">
      <c r="A62" s="24" t="s">
        <v>49</v>
      </c>
      <c s="29" t="s">
        <v>163</v>
      </c>
      <c s="29" t="s">
        <v>164</v>
      </c>
      <c s="24" t="s">
        <v>51</v>
      </c>
      <c s="30" t="s">
        <v>165</v>
      </c>
      <c s="31" t="s">
        <v>154</v>
      </c>
      <c s="32">
        <v>1140.48</v>
      </c>
      <c s="33">
        <v>0</v>
      </c>
      <c s="34">
        <f>ROUND(ROUND(H62,2)*ROUND(G62,5),2)</f>
      </c>
      <c r="O62">
        <f>(I62*21)/100</f>
      </c>
      <c t="s">
        <v>28</v>
      </c>
    </row>
    <row r="63" spans="1:5" ht="25.5">
      <c r="A63" s="35" t="s">
        <v>54</v>
      </c>
      <c r="E63" s="36" t="s">
        <v>166</v>
      </c>
    </row>
    <row r="64" spans="1:5" ht="12.75">
      <c r="A64" s="37" t="s">
        <v>56</v>
      </c>
      <c r="E64" s="38" t="s">
        <v>167</v>
      </c>
    </row>
    <row r="65" spans="1:5" ht="25.5">
      <c r="A65" t="s">
        <v>58</v>
      </c>
      <c r="E65" s="36" t="s">
        <v>157</v>
      </c>
    </row>
    <row r="66" spans="1:16" ht="12.75">
      <c r="A66" s="24" t="s">
        <v>49</v>
      </c>
      <c s="29" t="s">
        <v>168</v>
      </c>
      <c s="29" t="s">
        <v>169</v>
      </c>
      <c s="24" t="s">
        <v>51</v>
      </c>
      <c s="30" t="s">
        <v>170</v>
      </c>
      <c s="31" t="s">
        <v>106</v>
      </c>
      <c s="32">
        <v>50</v>
      </c>
      <c s="33">
        <v>0</v>
      </c>
      <c s="34">
        <f>ROUND(ROUND(H66,2)*ROUND(G66,5),2)</f>
      </c>
      <c r="O66">
        <f>(I66*21)/100</f>
      </c>
      <c t="s">
        <v>28</v>
      </c>
    </row>
    <row r="67" spans="1:5" ht="25.5">
      <c r="A67" s="35" t="s">
        <v>54</v>
      </c>
      <c r="E67" s="36" t="s">
        <v>171</v>
      </c>
    </row>
    <row r="68" spans="1:5" ht="25.5">
      <c r="A68" s="37" t="s">
        <v>56</v>
      </c>
      <c r="E68" s="38" t="s">
        <v>172</v>
      </c>
    </row>
    <row r="69" spans="1:5" ht="63.75">
      <c r="A69" t="s">
        <v>58</v>
      </c>
      <c r="E69" s="36" t="s">
        <v>173</v>
      </c>
    </row>
    <row r="70" spans="1:16" ht="12.75">
      <c r="A70" s="24" t="s">
        <v>49</v>
      </c>
      <c s="29" t="s">
        <v>174</v>
      </c>
      <c s="29" t="s">
        <v>175</v>
      </c>
      <c s="24" t="s">
        <v>51</v>
      </c>
      <c s="30" t="s">
        <v>176</v>
      </c>
      <c s="31" t="s">
        <v>112</v>
      </c>
      <c s="32">
        <v>2.052</v>
      </c>
      <c s="33">
        <v>0</v>
      </c>
      <c s="34">
        <f>ROUND(ROUND(H70,2)*ROUND(G70,5),2)</f>
      </c>
      <c r="O70">
        <f>(I70*21)/100</f>
      </c>
      <c t="s">
        <v>28</v>
      </c>
    </row>
    <row r="71" spans="1:5" ht="12.75">
      <c r="A71" s="35" t="s">
        <v>54</v>
      </c>
      <c r="E71" s="36" t="s">
        <v>144</v>
      </c>
    </row>
    <row r="72" spans="1:5" ht="25.5">
      <c r="A72" s="37" t="s">
        <v>56</v>
      </c>
      <c r="E72" s="38" t="s">
        <v>177</v>
      </c>
    </row>
    <row r="73" spans="1:5" ht="318.75">
      <c r="A73" t="s">
        <v>58</v>
      </c>
      <c r="E73" s="36" t="s">
        <v>178</v>
      </c>
    </row>
    <row r="74" spans="1:16" ht="12.75">
      <c r="A74" s="24" t="s">
        <v>49</v>
      </c>
      <c s="29" t="s">
        <v>179</v>
      </c>
      <c s="29" t="s">
        <v>180</v>
      </c>
      <c s="24" t="s">
        <v>51</v>
      </c>
      <c s="30" t="s">
        <v>181</v>
      </c>
      <c s="31" t="s">
        <v>154</v>
      </c>
      <c s="32">
        <v>90.288</v>
      </c>
      <c s="33">
        <v>0</v>
      </c>
      <c s="34">
        <f>ROUND(ROUND(H74,2)*ROUND(G74,5),2)</f>
      </c>
      <c r="O74">
        <f>(I74*21)/100</f>
      </c>
      <c t="s">
        <v>28</v>
      </c>
    </row>
    <row r="75" spans="1:5" ht="25.5">
      <c r="A75" s="35" t="s">
        <v>54</v>
      </c>
      <c r="E75" s="36" t="s">
        <v>182</v>
      </c>
    </row>
    <row r="76" spans="1:5" ht="12.75">
      <c r="A76" s="37" t="s">
        <v>56</v>
      </c>
      <c r="E76" s="38" t="s">
        <v>183</v>
      </c>
    </row>
    <row r="77" spans="1:5" ht="25.5">
      <c r="A77" t="s">
        <v>58</v>
      </c>
      <c r="E77" s="36" t="s">
        <v>157</v>
      </c>
    </row>
    <row r="78" spans="1:16" ht="12.75">
      <c r="A78" s="24" t="s">
        <v>49</v>
      </c>
      <c s="29" t="s">
        <v>184</v>
      </c>
      <c s="29" t="s">
        <v>185</v>
      </c>
      <c s="24" t="s">
        <v>51</v>
      </c>
      <c s="30" t="s">
        <v>186</v>
      </c>
      <c s="31" t="s">
        <v>112</v>
      </c>
      <c s="32">
        <v>41.572</v>
      </c>
      <c s="33">
        <v>0</v>
      </c>
      <c s="34">
        <f>ROUND(ROUND(H78,2)*ROUND(G78,5),2)</f>
      </c>
      <c r="O78">
        <f>(I78*21)/100</f>
      </c>
      <c t="s">
        <v>28</v>
      </c>
    </row>
    <row r="79" spans="1:5" ht="12.75">
      <c r="A79" s="35" t="s">
        <v>54</v>
      </c>
      <c r="E79" s="36" t="s">
        <v>187</v>
      </c>
    </row>
    <row r="80" spans="1:5" ht="127.5">
      <c r="A80" s="37" t="s">
        <v>56</v>
      </c>
      <c r="E80" s="38" t="s">
        <v>188</v>
      </c>
    </row>
    <row r="81" spans="1:5" ht="191.25">
      <c r="A81" t="s">
        <v>58</v>
      </c>
      <c r="E81" s="36" t="s">
        <v>189</v>
      </c>
    </row>
    <row r="82" spans="1:18" ht="12.75" customHeight="1">
      <c r="A82" s="6" t="s">
        <v>47</v>
      </c>
      <c s="6"/>
      <c s="43" t="s">
        <v>28</v>
      </c>
      <c s="6"/>
      <c s="27" t="s">
        <v>190</v>
      </c>
      <c s="6"/>
      <c s="6"/>
      <c s="6"/>
      <c s="44">
        <f>0+Q82</f>
      </c>
      <c r="O82">
        <f>0+R82</f>
      </c>
      <c r="Q82">
        <f>0+I83</f>
      </c>
      <c>
        <f>0+O83</f>
      </c>
    </row>
    <row r="83" spans="1:16" ht="25.5">
      <c r="A83" s="24" t="s">
        <v>49</v>
      </c>
      <c s="29" t="s">
        <v>191</v>
      </c>
      <c s="29" t="s">
        <v>192</v>
      </c>
      <c s="24" t="s">
        <v>51</v>
      </c>
      <c s="30" t="s">
        <v>193</v>
      </c>
      <c s="31" t="s">
        <v>194</v>
      </c>
      <c s="32">
        <v>146</v>
      </c>
      <c s="33">
        <v>0</v>
      </c>
      <c s="34">
        <f>ROUND(ROUND(H83,2)*ROUND(G83,5),2)</f>
      </c>
      <c r="O83">
        <f>(I83*21)/100</f>
      </c>
      <c t="s">
        <v>28</v>
      </c>
    </row>
    <row r="84" spans="1:5" ht="12.75">
      <c r="A84" s="35" t="s">
        <v>54</v>
      </c>
      <c r="E84" s="36" t="s">
        <v>51</v>
      </c>
    </row>
    <row r="85" spans="1:5" ht="89.25">
      <c r="A85" s="37" t="s">
        <v>56</v>
      </c>
      <c r="E85" s="38" t="s">
        <v>195</v>
      </c>
    </row>
    <row r="86" spans="1:5" ht="63.75">
      <c r="A86" t="s">
        <v>58</v>
      </c>
      <c r="E86" s="36" t="s">
        <v>196</v>
      </c>
    </row>
    <row r="87" spans="1:18" ht="12.75" customHeight="1">
      <c r="A87" s="6" t="s">
        <v>47</v>
      </c>
      <c s="6"/>
      <c s="43" t="s">
        <v>37</v>
      </c>
      <c s="6"/>
      <c s="27" t="s">
        <v>197</v>
      </c>
      <c s="6"/>
      <c s="6"/>
      <c s="6"/>
      <c s="44">
        <f>0+Q87</f>
      </c>
      <c r="O87">
        <f>0+R87</f>
      </c>
      <c r="Q87">
        <f>0+I88+I92</f>
      </c>
      <c>
        <f>0+O88+O92</f>
      </c>
    </row>
    <row r="88" spans="1:16" ht="12.75">
      <c r="A88" s="24" t="s">
        <v>49</v>
      </c>
      <c s="29" t="s">
        <v>198</v>
      </c>
      <c s="29" t="s">
        <v>199</v>
      </c>
      <c s="24" t="s">
        <v>51</v>
      </c>
      <c s="30" t="s">
        <v>200</v>
      </c>
      <c s="31" t="s">
        <v>112</v>
      </c>
      <c s="32">
        <v>4.69125</v>
      </c>
      <c s="33">
        <v>0</v>
      </c>
      <c s="34">
        <f>ROUND(ROUND(H88,2)*ROUND(G88,5),2)</f>
      </c>
      <c r="O88">
        <f>(I88*21)/100</f>
      </c>
      <c t="s">
        <v>28</v>
      </c>
    </row>
    <row r="89" spans="1:5" ht="12.75">
      <c r="A89" s="35" t="s">
        <v>54</v>
      </c>
      <c r="E89" s="36" t="s">
        <v>201</v>
      </c>
    </row>
    <row r="90" spans="1:5" ht="89.25">
      <c r="A90" s="37" t="s">
        <v>56</v>
      </c>
      <c r="E90" s="38" t="s">
        <v>202</v>
      </c>
    </row>
    <row r="91" spans="1:5" ht="369.75">
      <c r="A91" t="s">
        <v>58</v>
      </c>
      <c r="E91" s="36" t="s">
        <v>203</v>
      </c>
    </row>
    <row r="92" spans="1:16" ht="12.75">
      <c r="A92" s="24" t="s">
        <v>49</v>
      </c>
      <c s="29" t="s">
        <v>204</v>
      </c>
      <c s="29" t="s">
        <v>205</v>
      </c>
      <c s="24" t="s">
        <v>51</v>
      </c>
      <c s="30" t="s">
        <v>206</v>
      </c>
      <c s="31" t="s">
        <v>98</v>
      </c>
      <c s="32">
        <v>0.70369</v>
      </c>
      <c s="33">
        <v>0</v>
      </c>
      <c s="34">
        <f>ROUND(ROUND(H92,2)*ROUND(G92,5),2)</f>
      </c>
      <c r="O92">
        <f>(I92*21)/100</f>
      </c>
      <c t="s">
        <v>28</v>
      </c>
    </row>
    <row r="93" spans="1:5" ht="25.5">
      <c r="A93" s="35" t="s">
        <v>54</v>
      </c>
      <c r="E93" s="36" t="s">
        <v>207</v>
      </c>
    </row>
    <row r="94" spans="1:5" ht="12.75">
      <c r="A94" s="37" t="s">
        <v>56</v>
      </c>
      <c r="E94" s="38" t="s">
        <v>208</v>
      </c>
    </row>
    <row r="95" spans="1:5" ht="229.5">
      <c r="A95" t="s">
        <v>58</v>
      </c>
      <c r="E95" s="36" t="s">
        <v>209</v>
      </c>
    </row>
    <row r="96" spans="1:18" ht="12.75" customHeight="1">
      <c r="A96" s="6" t="s">
        <v>47</v>
      </c>
      <c s="6"/>
      <c s="43" t="s">
        <v>39</v>
      </c>
      <c s="6"/>
      <c s="27" t="s">
        <v>210</v>
      </c>
      <c s="6"/>
      <c s="6"/>
      <c s="6"/>
      <c s="44">
        <f>0+Q96</f>
      </c>
      <c r="O96">
        <f>0+R96</f>
      </c>
      <c r="Q96">
        <f>0+I97+I101+I105+I109</f>
      </c>
      <c>
        <f>0+O97+O101+O105+O109</f>
      </c>
    </row>
    <row r="97" spans="1:16" ht="12.75">
      <c r="A97" s="24" t="s">
        <v>49</v>
      </c>
      <c s="29" t="s">
        <v>211</v>
      </c>
      <c s="29" t="s">
        <v>212</v>
      </c>
      <c s="24" t="s">
        <v>51</v>
      </c>
      <c s="30" t="s">
        <v>213</v>
      </c>
      <c s="31" t="s">
        <v>98</v>
      </c>
      <c s="32">
        <v>1.08583</v>
      </c>
      <c s="33">
        <v>0</v>
      </c>
      <c s="34">
        <f>ROUND(ROUND(H97,2)*ROUND(G97,5),2)</f>
      </c>
      <c r="O97">
        <f>(I97*21)/100</f>
      </c>
      <c t="s">
        <v>28</v>
      </c>
    </row>
    <row r="98" spans="1:5" ht="38.25">
      <c r="A98" s="35" t="s">
        <v>54</v>
      </c>
      <c r="E98" s="36" t="s">
        <v>214</v>
      </c>
    </row>
    <row r="99" spans="1:5" ht="89.25">
      <c r="A99" s="37" t="s">
        <v>56</v>
      </c>
      <c r="E99" s="38" t="s">
        <v>215</v>
      </c>
    </row>
    <row r="100" spans="1:5" ht="293.25">
      <c r="A100" t="s">
        <v>58</v>
      </c>
      <c r="E100" s="36" t="s">
        <v>216</v>
      </c>
    </row>
    <row r="101" spans="1:16" ht="12.75">
      <c r="A101" s="24" t="s">
        <v>49</v>
      </c>
      <c s="29" t="s">
        <v>217</v>
      </c>
      <c s="29" t="s">
        <v>218</v>
      </c>
      <c s="24" t="s">
        <v>51</v>
      </c>
      <c s="30" t="s">
        <v>219</v>
      </c>
      <c s="31" t="s">
        <v>112</v>
      </c>
      <c s="32">
        <v>10.68</v>
      </c>
      <c s="33">
        <v>0</v>
      </c>
      <c s="34">
        <f>ROUND(ROUND(H101,2)*ROUND(G101,5),2)</f>
      </c>
      <c r="O101">
        <f>(I101*21)/100</f>
      </c>
      <c t="s">
        <v>28</v>
      </c>
    </row>
    <row r="102" spans="1:5" ht="25.5">
      <c r="A102" s="35" t="s">
        <v>54</v>
      </c>
      <c r="E102" s="36" t="s">
        <v>220</v>
      </c>
    </row>
    <row r="103" spans="1:5" ht="165.75">
      <c r="A103" s="37" t="s">
        <v>56</v>
      </c>
      <c r="E103" s="38" t="s">
        <v>221</v>
      </c>
    </row>
    <row r="104" spans="1:5" ht="357">
      <c r="A104" t="s">
        <v>58</v>
      </c>
      <c r="E104" s="36" t="s">
        <v>222</v>
      </c>
    </row>
    <row r="105" spans="1:16" ht="12.75">
      <c r="A105" s="24" t="s">
        <v>49</v>
      </c>
      <c s="29" t="s">
        <v>223</v>
      </c>
      <c s="29" t="s">
        <v>224</v>
      </c>
      <c s="24" t="s">
        <v>34</v>
      </c>
      <c s="30" t="s">
        <v>225</v>
      </c>
      <c s="31" t="s">
        <v>112</v>
      </c>
      <c s="32">
        <v>17.8</v>
      </c>
      <c s="33">
        <v>0</v>
      </c>
      <c s="34">
        <f>ROUND(ROUND(H105,2)*ROUND(G105,5),2)</f>
      </c>
      <c r="O105">
        <f>(I105*21)/100</f>
      </c>
      <c t="s">
        <v>28</v>
      </c>
    </row>
    <row r="106" spans="1:5" ht="12.75">
      <c r="A106" s="35" t="s">
        <v>54</v>
      </c>
      <c r="E106" s="36" t="s">
        <v>226</v>
      </c>
    </row>
    <row r="107" spans="1:5" ht="165.75">
      <c r="A107" s="37" t="s">
        <v>56</v>
      </c>
      <c r="E107" s="38" t="s">
        <v>227</v>
      </c>
    </row>
    <row r="108" spans="1:5" ht="102">
      <c r="A108" t="s">
        <v>58</v>
      </c>
      <c r="E108" s="36" t="s">
        <v>228</v>
      </c>
    </row>
    <row r="109" spans="1:16" ht="12.75">
      <c r="A109" s="24" t="s">
        <v>49</v>
      </c>
      <c s="29" t="s">
        <v>229</v>
      </c>
      <c s="29" t="s">
        <v>230</v>
      </c>
      <c s="24" t="s">
        <v>51</v>
      </c>
      <c s="30" t="s">
        <v>231</v>
      </c>
      <c s="31" t="s">
        <v>112</v>
      </c>
      <c s="32">
        <v>2.052</v>
      </c>
      <c s="33">
        <v>0</v>
      </c>
      <c s="34">
        <f>ROUND(ROUND(H109,2)*ROUND(G109,5),2)</f>
      </c>
      <c r="O109">
        <f>(I109*21)/100</f>
      </c>
      <c t="s">
        <v>28</v>
      </c>
    </row>
    <row r="110" spans="1:5" ht="25.5">
      <c r="A110" s="35" t="s">
        <v>54</v>
      </c>
      <c r="E110" s="36" t="s">
        <v>232</v>
      </c>
    </row>
    <row r="111" spans="1:5" ht="25.5">
      <c r="A111" s="37" t="s">
        <v>56</v>
      </c>
      <c r="E111" s="38" t="s">
        <v>233</v>
      </c>
    </row>
    <row r="112" spans="1:5" ht="357">
      <c r="A112" t="s">
        <v>58</v>
      </c>
      <c r="E112" s="36" t="s">
        <v>234</v>
      </c>
    </row>
    <row r="113" spans="1:18" ht="12.75" customHeight="1">
      <c r="A113" s="6" t="s">
        <v>47</v>
      </c>
      <c s="6"/>
      <c s="43" t="s">
        <v>26</v>
      </c>
      <c s="6"/>
      <c s="27" t="s">
        <v>235</v>
      </c>
      <c s="6"/>
      <c s="6"/>
      <c s="6"/>
      <c s="44">
        <f>0+Q113</f>
      </c>
      <c r="O113">
        <f>0+R113</f>
      </c>
      <c r="Q113">
        <f>0+I114+I118+I122+I126+I130+I134+I138</f>
      </c>
      <c>
        <f>0+O114+O118+O122+O126+O130+O134+O138</f>
      </c>
    </row>
    <row r="114" spans="1:16" ht="12.75">
      <c r="A114" s="24" t="s">
        <v>49</v>
      </c>
      <c s="29" t="s">
        <v>236</v>
      </c>
      <c s="29" t="s">
        <v>237</v>
      </c>
      <c s="24" t="s">
        <v>51</v>
      </c>
      <c s="30" t="s">
        <v>238</v>
      </c>
      <c s="31" t="s">
        <v>106</v>
      </c>
      <c s="32">
        <v>5.7125</v>
      </c>
      <c s="33">
        <v>0</v>
      </c>
      <c s="34">
        <f>ROUND(ROUND(H114,2)*ROUND(G114,5),2)</f>
      </c>
      <c r="O114">
        <f>(I114*21)/100</f>
      </c>
      <c t="s">
        <v>28</v>
      </c>
    </row>
    <row r="115" spans="1:5" ht="12.75">
      <c r="A115" s="35" t="s">
        <v>54</v>
      </c>
      <c r="E115" s="36" t="s">
        <v>144</v>
      </c>
    </row>
    <row r="116" spans="1:5" ht="63.75">
      <c r="A116" s="37" t="s">
        <v>56</v>
      </c>
      <c r="E116" s="38" t="s">
        <v>239</v>
      </c>
    </row>
    <row r="117" spans="1:5" ht="51">
      <c r="A117" t="s">
        <v>58</v>
      </c>
      <c r="E117" s="36" t="s">
        <v>240</v>
      </c>
    </row>
    <row r="118" spans="1:16" ht="12.75">
      <c r="A118" s="24" t="s">
        <v>49</v>
      </c>
      <c s="29" t="s">
        <v>241</v>
      </c>
      <c s="29" t="s">
        <v>242</v>
      </c>
      <c s="24" t="s">
        <v>51</v>
      </c>
      <c s="30" t="s">
        <v>243</v>
      </c>
      <c s="31" t="s">
        <v>106</v>
      </c>
      <c s="32">
        <v>5.7125</v>
      </c>
      <c s="33">
        <v>0</v>
      </c>
      <c s="34">
        <f>ROUND(ROUND(H118,2)*ROUND(G118,5),2)</f>
      </c>
      <c r="O118">
        <f>(I118*21)/100</f>
      </c>
      <c t="s">
        <v>28</v>
      </c>
    </row>
    <row r="119" spans="1:5" ht="25.5">
      <c r="A119" s="35" t="s">
        <v>54</v>
      </c>
      <c r="E119" s="36" t="s">
        <v>244</v>
      </c>
    </row>
    <row r="120" spans="1:5" ht="63.75">
      <c r="A120" s="37" t="s">
        <v>56</v>
      </c>
      <c r="E120" s="38" t="s">
        <v>239</v>
      </c>
    </row>
    <row r="121" spans="1:5" ht="51">
      <c r="A121" t="s">
        <v>58</v>
      </c>
      <c r="E121" s="36" t="s">
        <v>245</v>
      </c>
    </row>
    <row r="122" spans="1:16" ht="12.75">
      <c r="A122" s="24" t="s">
        <v>49</v>
      </c>
      <c s="29" t="s">
        <v>246</v>
      </c>
      <c s="29" t="s">
        <v>247</v>
      </c>
      <c s="24" t="s">
        <v>51</v>
      </c>
      <c s="30" t="s">
        <v>248</v>
      </c>
      <c s="31" t="s">
        <v>106</v>
      </c>
      <c s="32">
        <v>5.7125</v>
      </c>
      <c s="33">
        <v>0</v>
      </c>
      <c s="34">
        <f>ROUND(ROUND(H122,2)*ROUND(G122,5),2)</f>
      </c>
      <c r="O122">
        <f>(I122*21)/100</f>
      </c>
      <c t="s">
        <v>28</v>
      </c>
    </row>
    <row r="123" spans="1:5" ht="25.5">
      <c r="A123" s="35" t="s">
        <v>54</v>
      </c>
      <c r="E123" s="36" t="s">
        <v>249</v>
      </c>
    </row>
    <row r="124" spans="1:5" ht="63.75">
      <c r="A124" s="37" t="s">
        <v>56</v>
      </c>
      <c r="E124" s="38" t="s">
        <v>239</v>
      </c>
    </row>
    <row r="125" spans="1:5" ht="51">
      <c r="A125" t="s">
        <v>58</v>
      </c>
      <c r="E125" s="36" t="s">
        <v>245</v>
      </c>
    </row>
    <row r="126" spans="1:16" ht="12.75">
      <c r="A126" s="24" t="s">
        <v>49</v>
      </c>
      <c s="29" t="s">
        <v>250</v>
      </c>
      <c s="29" t="s">
        <v>251</v>
      </c>
      <c s="24" t="s">
        <v>51</v>
      </c>
      <c s="30" t="s">
        <v>252</v>
      </c>
      <c s="31" t="s">
        <v>106</v>
      </c>
      <c s="32">
        <v>5.7125</v>
      </c>
      <c s="33">
        <v>0</v>
      </c>
      <c s="34">
        <f>ROUND(ROUND(H126,2)*ROUND(G126,5),2)</f>
      </c>
      <c r="O126">
        <f>(I126*21)/100</f>
      </c>
      <c t="s">
        <v>28</v>
      </c>
    </row>
    <row r="127" spans="1:5" ht="12.75">
      <c r="A127" s="35" t="s">
        <v>54</v>
      </c>
      <c r="E127" s="36" t="s">
        <v>144</v>
      </c>
    </row>
    <row r="128" spans="1:5" ht="63.75">
      <c r="A128" s="37" t="s">
        <v>56</v>
      </c>
      <c r="E128" s="38" t="s">
        <v>239</v>
      </c>
    </row>
    <row r="129" spans="1:5" ht="140.25">
      <c r="A129" t="s">
        <v>58</v>
      </c>
      <c r="E129" s="36" t="s">
        <v>253</v>
      </c>
    </row>
    <row r="130" spans="1:16" ht="12.75">
      <c r="A130" s="24" t="s">
        <v>49</v>
      </c>
      <c s="29" t="s">
        <v>254</v>
      </c>
      <c s="29" t="s">
        <v>255</v>
      </c>
      <c s="24" t="s">
        <v>51</v>
      </c>
      <c s="30" t="s">
        <v>256</v>
      </c>
      <c s="31" t="s">
        <v>106</v>
      </c>
      <c s="32">
        <v>11.425</v>
      </c>
      <c s="33">
        <v>0</v>
      </c>
      <c s="34">
        <f>ROUND(ROUND(H130,2)*ROUND(G130,5),2)</f>
      </c>
      <c r="O130">
        <f>(I130*21)/100</f>
      </c>
      <c t="s">
        <v>28</v>
      </c>
    </row>
    <row r="131" spans="1:5" ht="25.5">
      <c r="A131" s="35" t="s">
        <v>54</v>
      </c>
      <c r="E131" s="36" t="s">
        <v>257</v>
      </c>
    </row>
    <row r="132" spans="1:5" ht="63.75">
      <c r="A132" s="37" t="s">
        <v>56</v>
      </c>
      <c r="E132" s="38" t="s">
        <v>258</v>
      </c>
    </row>
    <row r="133" spans="1:5" ht="140.25">
      <c r="A133" t="s">
        <v>58</v>
      </c>
      <c r="E133" s="36" t="s">
        <v>253</v>
      </c>
    </row>
    <row r="134" spans="1:16" ht="12.75">
      <c r="A134" s="24" t="s">
        <v>49</v>
      </c>
      <c s="29" t="s">
        <v>259</v>
      </c>
      <c s="29" t="s">
        <v>260</v>
      </c>
      <c s="24" t="s">
        <v>51</v>
      </c>
      <c s="30" t="s">
        <v>261</v>
      </c>
      <c s="31" t="s">
        <v>98</v>
      </c>
      <c s="32">
        <v>40</v>
      </c>
      <c s="33">
        <v>0</v>
      </c>
      <c s="34">
        <f>ROUND(ROUND(H134,2)*ROUND(G134,5),2)</f>
      </c>
      <c r="O134">
        <f>(I134*21)/100</f>
      </c>
      <c t="s">
        <v>28</v>
      </c>
    </row>
    <row r="135" spans="1:5" ht="38.25">
      <c r="A135" s="35" t="s">
        <v>54</v>
      </c>
      <c r="E135" s="36" t="s">
        <v>262</v>
      </c>
    </row>
    <row r="136" spans="1:5" ht="12.75">
      <c r="A136" s="37" t="s">
        <v>56</v>
      </c>
      <c r="E136" s="38" t="s">
        <v>263</v>
      </c>
    </row>
    <row r="137" spans="1:5" ht="76.5">
      <c r="A137" t="s">
        <v>58</v>
      </c>
      <c r="E137" s="36" t="s">
        <v>264</v>
      </c>
    </row>
    <row r="138" spans="1:16" ht="12.75">
      <c r="A138" s="24" t="s">
        <v>49</v>
      </c>
      <c s="29" t="s">
        <v>265</v>
      </c>
      <c s="29" t="s">
        <v>266</v>
      </c>
      <c s="24" t="s">
        <v>51</v>
      </c>
      <c s="30" t="s">
        <v>267</v>
      </c>
      <c s="31" t="s">
        <v>143</v>
      </c>
      <c s="32">
        <v>25.85</v>
      </c>
      <c s="33">
        <v>0</v>
      </c>
      <c s="34">
        <f>ROUND(ROUND(H138,2)*ROUND(G138,5),2)</f>
      </c>
      <c r="O138">
        <f>(I138*21)/100</f>
      </c>
      <c t="s">
        <v>28</v>
      </c>
    </row>
    <row r="139" spans="1:5" ht="38.25">
      <c r="A139" s="35" t="s">
        <v>54</v>
      </c>
      <c r="E139" s="36" t="s">
        <v>268</v>
      </c>
    </row>
    <row r="140" spans="1:5" ht="12.75">
      <c r="A140" s="37" t="s">
        <v>56</v>
      </c>
      <c r="E140" s="38" t="s">
        <v>269</v>
      </c>
    </row>
    <row r="141" spans="1:5" ht="38.25">
      <c r="A141" t="s">
        <v>58</v>
      </c>
      <c r="E141" s="36" t="s">
        <v>270</v>
      </c>
    </row>
    <row r="142" spans="1:18" ht="12.75" customHeight="1">
      <c r="A142" s="6" t="s">
        <v>47</v>
      </c>
      <c s="6"/>
      <c s="43" t="s">
        <v>27</v>
      </c>
      <c s="6"/>
      <c s="27" t="s">
        <v>271</v>
      </c>
      <c s="6"/>
      <c s="6"/>
      <c s="6"/>
      <c s="44">
        <f>0+Q142</f>
      </c>
      <c r="O142">
        <f>0+R142</f>
      </c>
      <c r="Q142">
        <f>0+I143+I147+I151+I155+I159</f>
      </c>
      <c>
        <f>0+O143+O147+O151+O155+O159</f>
      </c>
    </row>
    <row r="143" spans="1:16" ht="25.5">
      <c r="A143" s="24" t="s">
        <v>49</v>
      </c>
      <c s="29" t="s">
        <v>272</v>
      </c>
      <c s="29" t="s">
        <v>273</v>
      </c>
      <c s="24" t="s">
        <v>51</v>
      </c>
      <c s="30" t="s">
        <v>274</v>
      </c>
      <c s="31" t="s">
        <v>106</v>
      </c>
      <c s="32">
        <v>35.46725</v>
      </c>
      <c s="33">
        <v>0</v>
      </c>
      <c s="34">
        <f>ROUND(ROUND(H143,2)*ROUND(G143,5),2)</f>
      </c>
      <c r="O143">
        <f>(I143*21)/100</f>
      </c>
      <c t="s">
        <v>28</v>
      </c>
    </row>
    <row r="144" spans="1:5" ht="12.75">
      <c r="A144" s="35" t="s">
        <v>54</v>
      </c>
      <c r="E144" s="36" t="s">
        <v>144</v>
      </c>
    </row>
    <row r="145" spans="1:5" ht="127.5">
      <c r="A145" s="37" t="s">
        <v>56</v>
      </c>
      <c r="E145" s="38" t="s">
        <v>275</v>
      </c>
    </row>
    <row r="146" spans="1:5" ht="76.5">
      <c r="A146" t="s">
        <v>58</v>
      </c>
      <c r="E146" s="36" t="s">
        <v>276</v>
      </c>
    </row>
    <row r="147" spans="1:16" ht="25.5">
      <c r="A147" s="24" t="s">
        <v>49</v>
      </c>
      <c s="29" t="s">
        <v>277</v>
      </c>
      <c s="29" t="s">
        <v>278</v>
      </c>
      <c s="24" t="s">
        <v>51</v>
      </c>
      <c s="30" t="s">
        <v>279</v>
      </c>
      <c s="31" t="s">
        <v>106</v>
      </c>
      <c s="32">
        <v>15.20025</v>
      </c>
      <c s="33">
        <v>0</v>
      </c>
      <c s="34">
        <f>ROUND(ROUND(H147,2)*ROUND(G147,5),2)</f>
      </c>
      <c r="O147">
        <f>(I147*21)/100</f>
      </c>
      <c t="s">
        <v>28</v>
      </c>
    </row>
    <row r="148" spans="1:5" ht="12.75">
      <c r="A148" s="35" t="s">
        <v>54</v>
      </c>
      <c r="E148" s="36" t="s">
        <v>144</v>
      </c>
    </row>
    <row r="149" spans="1:5" ht="127.5">
      <c r="A149" s="37" t="s">
        <v>56</v>
      </c>
      <c r="E149" s="38" t="s">
        <v>280</v>
      </c>
    </row>
    <row r="150" spans="1:5" ht="63.75">
      <c r="A150" t="s">
        <v>58</v>
      </c>
      <c r="E150" s="36" t="s">
        <v>281</v>
      </c>
    </row>
    <row r="151" spans="1:16" ht="12.75">
      <c r="A151" s="24" t="s">
        <v>49</v>
      </c>
      <c s="29" t="s">
        <v>282</v>
      </c>
      <c s="29" t="s">
        <v>283</v>
      </c>
      <c s="24" t="s">
        <v>51</v>
      </c>
      <c s="30" t="s">
        <v>284</v>
      </c>
      <c s="31" t="s">
        <v>106</v>
      </c>
      <c s="32">
        <v>50.6675</v>
      </c>
      <c s="33">
        <v>0</v>
      </c>
      <c s="34">
        <f>ROUND(ROUND(H151,2)*ROUND(G151,5),2)</f>
      </c>
      <c r="O151">
        <f>(I151*21)/100</f>
      </c>
      <c t="s">
        <v>28</v>
      </c>
    </row>
    <row r="152" spans="1:5" ht="12.75">
      <c r="A152" s="35" t="s">
        <v>54</v>
      </c>
      <c r="E152" s="36" t="s">
        <v>144</v>
      </c>
    </row>
    <row r="153" spans="1:5" ht="127.5">
      <c r="A153" s="37" t="s">
        <v>56</v>
      </c>
      <c r="E153" s="38" t="s">
        <v>285</v>
      </c>
    </row>
    <row r="154" spans="1:5" ht="63.75">
      <c r="A154" t="s">
        <v>58</v>
      </c>
      <c r="E154" s="36" t="s">
        <v>281</v>
      </c>
    </row>
    <row r="155" spans="1:16" ht="12.75">
      <c r="A155" s="24" t="s">
        <v>49</v>
      </c>
      <c s="29" t="s">
        <v>286</v>
      </c>
      <c s="29" t="s">
        <v>287</v>
      </c>
      <c s="24" t="s">
        <v>51</v>
      </c>
      <c s="30" t="s">
        <v>288</v>
      </c>
      <c s="31" t="s">
        <v>106</v>
      </c>
      <c s="32">
        <v>5</v>
      </c>
      <c s="33">
        <v>0</v>
      </c>
      <c s="34">
        <f>ROUND(ROUND(H155,2)*ROUND(G155,5),2)</f>
      </c>
      <c r="O155">
        <f>(I155*21)/100</f>
      </c>
      <c t="s">
        <v>28</v>
      </c>
    </row>
    <row r="156" spans="1:5" ht="25.5">
      <c r="A156" s="35" t="s">
        <v>54</v>
      </c>
      <c r="E156" s="36" t="s">
        <v>289</v>
      </c>
    </row>
    <row r="157" spans="1:5" ht="12.75">
      <c r="A157" s="37" t="s">
        <v>56</v>
      </c>
      <c r="E157" s="38" t="s">
        <v>290</v>
      </c>
    </row>
    <row r="158" spans="1:5" ht="63.75">
      <c r="A158" t="s">
        <v>58</v>
      </c>
      <c r="E158" s="36" t="s">
        <v>291</v>
      </c>
    </row>
    <row r="159" spans="1:16" ht="12.75">
      <c r="A159" s="24" t="s">
        <v>49</v>
      </c>
      <c s="29" t="s">
        <v>292</v>
      </c>
      <c s="29" t="s">
        <v>293</v>
      </c>
      <c s="24" t="s">
        <v>51</v>
      </c>
      <c s="30" t="s">
        <v>294</v>
      </c>
      <c s="31" t="s">
        <v>106</v>
      </c>
      <c s="32">
        <v>27.28</v>
      </c>
      <c s="33">
        <v>0</v>
      </c>
      <c s="34">
        <f>ROUND(ROUND(H159,2)*ROUND(G159,5),2)</f>
      </c>
      <c r="O159">
        <f>(I159*21)/100</f>
      </c>
      <c t="s">
        <v>28</v>
      </c>
    </row>
    <row r="160" spans="1:5" ht="12.75">
      <c r="A160" s="35" t="s">
        <v>54</v>
      </c>
      <c r="E160" s="36" t="s">
        <v>144</v>
      </c>
    </row>
    <row r="161" spans="1:5" ht="165.75">
      <c r="A161" s="37" t="s">
        <v>56</v>
      </c>
      <c r="E161" s="38" t="s">
        <v>295</v>
      </c>
    </row>
    <row r="162" spans="1:5" ht="89.25">
      <c r="A162" t="s">
        <v>58</v>
      </c>
      <c r="E162" s="36" t="s">
        <v>296</v>
      </c>
    </row>
    <row r="163" spans="1:18" ht="12.75" customHeight="1">
      <c r="A163" s="6" t="s">
        <v>47</v>
      </c>
      <c s="6"/>
      <c s="43" t="s">
        <v>81</v>
      </c>
      <c s="6"/>
      <c s="27" t="s">
        <v>297</v>
      </c>
      <c s="6"/>
      <c s="6"/>
      <c s="6"/>
      <c s="44">
        <f>0+Q163</f>
      </c>
      <c r="O163">
        <f>0+R163</f>
      </c>
      <c r="Q163">
        <f>0+I164+I168</f>
      </c>
      <c>
        <f>0+O164+O168</f>
      </c>
    </row>
    <row r="164" spans="1:16" ht="12.75">
      <c r="A164" s="24" t="s">
        <v>49</v>
      </c>
      <c s="29" t="s">
        <v>298</v>
      </c>
      <c s="29" t="s">
        <v>299</v>
      </c>
      <c s="24" t="s">
        <v>51</v>
      </c>
      <c s="30" t="s">
        <v>300</v>
      </c>
      <c s="31" t="s">
        <v>106</v>
      </c>
      <c s="32">
        <v>20.85</v>
      </c>
      <c s="33">
        <v>0</v>
      </c>
      <c s="34">
        <f>ROUND(ROUND(H164,2)*ROUND(G164,5),2)</f>
      </c>
      <c r="O164">
        <f>(I164*21)/100</f>
      </c>
      <c t="s">
        <v>28</v>
      </c>
    </row>
    <row r="165" spans="1:5" ht="38.25">
      <c r="A165" s="35" t="s">
        <v>54</v>
      </c>
      <c r="E165" s="36" t="s">
        <v>301</v>
      </c>
    </row>
    <row r="166" spans="1:5" ht="89.25">
      <c r="A166" s="37" t="s">
        <v>56</v>
      </c>
      <c r="E166" s="38" t="s">
        <v>302</v>
      </c>
    </row>
    <row r="167" spans="1:5" ht="51">
      <c r="A167" t="s">
        <v>58</v>
      </c>
      <c r="E167" s="36" t="s">
        <v>303</v>
      </c>
    </row>
    <row r="168" spans="1:16" ht="12.75">
      <c r="A168" s="24" t="s">
        <v>49</v>
      </c>
      <c s="29" t="s">
        <v>304</v>
      </c>
      <c s="29" t="s">
        <v>305</v>
      </c>
      <c s="24" t="s">
        <v>51</v>
      </c>
      <c s="30" t="s">
        <v>306</v>
      </c>
      <c s="31" t="s">
        <v>106</v>
      </c>
      <c s="32">
        <v>35.9025</v>
      </c>
      <c s="33">
        <v>0</v>
      </c>
      <c s="34">
        <f>ROUND(ROUND(H168,2)*ROUND(G168,5),2)</f>
      </c>
      <c r="O168">
        <f>(I168*21)/100</f>
      </c>
      <c t="s">
        <v>28</v>
      </c>
    </row>
    <row r="169" spans="1:5" ht="38.25">
      <c r="A169" s="35" t="s">
        <v>54</v>
      </c>
      <c r="E169" s="36" t="s">
        <v>307</v>
      </c>
    </row>
    <row r="170" spans="1:5" ht="127.5">
      <c r="A170" s="37" t="s">
        <v>56</v>
      </c>
      <c r="E170" s="38" t="s">
        <v>308</v>
      </c>
    </row>
    <row r="171" spans="1:5" ht="51">
      <c r="A171" t="s">
        <v>58</v>
      </c>
      <c r="E171" s="36" t="s">
        <v>309</v>
      </c>
    </row>
    <row r="172" spans="1:18" ht="12.75" customHeight="1">
      <c r="A172" s="6" t="s">
        <v>47</v>
      </c>
      <c s="6"/>
      <c s="43" t="s">
        <v>44</v>
      </c>
      <c s="6"/>
      <c s="27" t="s">
        <v>310</v>
      </c>
      <c s="6"/>
      <c s="6"/>
      <c s="6"/>
      <c s="44">
        <f>0+Q172</f>
      </c>
      <c r="O172">
        <f>0+R172</f>
      </c>
      <c r="Q172">
        <f>0+I173+I177+I181+I185+I189+I193+I197+I201+I205+I209+I213+I217+I221+I225+I229+I233+I237+I241+I245</f>
      </c>
      <c>
        <f>0+O173+O177+O181+O185+O189+O193+O197+O201+O205+O209+O213+O217+O221+O225+O229+O233+O237+O241+O245</f>
      </c>
    </row>
    <row r="173" spans="1:16" ht="12.75">
      <c r="A173" s="24" t="s">
        <v>49</v>
      </c>
      <c s="29" t="s">
        <v>311</v>
      </c>
      <c s="29" t="s">
        <v>312</v>
      </c>
      <c s="24" t="s">
        <v>51</v>
      </c>
      <c s="30" t="s">
        <v>313</v>
      </c>
      <c s="31" t="s">
        <v>143</v>
      </c>
      <c s="32">
        <v>22.85</v>
      </c>
      <c s="33">
        <v>0</v>
      </c>
      <c s="34">
        <f>ROUND(ROUND(H173,2)*ROUND(G173,5),2)</f>
      </c>
      <c r="O173">
        <f>(I173*21)/100</f>
      </c>
      <c t="s">
        <v>28</v>
      </c>
    </row>
    <row r="174" spans="1:5" ht="25.5">
      <c r="A174" s="35" t="s">
        <v>54</v>
      </c>
      <c r="E174" s="36" t="s">
        <v>314</v>
      </c>
    </row>
    <row r="175" spans="1:5" ht="12.75">
      <c r="A175" s="37" t="s">
        <v>56</v>
      </c>
      <c r="E175" s="38" t="s">
        <v>315</v>
      </c>
    </row>
    <row r="176" spans="1:5" ht="38.25">
      <c r="A176" t="s">
        <v>58</v>
      </c>
      <c r="E176" s="36" t="s">
        <v>316</v>
      </c>
    </row>
    <row r="177" spans="1:16" ht="25.5">
      <c r="A177" s="24" t="s">
        <v>49</v>
      </c>
      <c s="29" t="s">
        <v>317</v>
      </c>
      <c s="29" t="s">
        <v>318</v>
      </c>
      <c s="24" t="s">
        <v>51</v>
      </c>
      <c s="30" t="s">
        <v>319</v>
      </c>
      <c s="31" t="s">
        <v>143</v>
      </c>
      <c s="32">
        <v>38</v>
      </c>
      <c s="33">
        <v>0</v>
      </c>
      <c s="34">
        <f>ROUND(ROUND(H177,2)*ROUND(G177,5),2)</f>
      </c>
      <c r="O177">
        <f>(I177*21)/100</f>
      </c>
      <c t="s">
        <v>28</v>
      </c>
    </row>
    <row r="178" spans="1:5" ht="51">
      <c r="A178" s="35" t="s">
        <v>54</v>
      </c>
      <c r="E178" s="36" t="s">
        <v>320</v>
      </c>
    </row>
    <row r="179" spans="1:5" ht="89.25">
      <c r="A179" s="37" t="s">
        <v>56</v>
      </c>
      <c r="E179" s="38" t="s">
        <v>321</v>
      </c>
    </row>
    <row r="180" spans="1:5" ht="127.5">
      <c r="A180" t="s">
        <v>58</v>
      </c>
      <c r="E180" s="36" t="s">
        <v>322</v>
      </c>
    </row>
    <row r="181" spans="1:16" ht="12.75">
      <c r="A181" s="24" t="s">
        <v>49</v>
      </c>
      <c s="29" t="s">
        <v>323</v>
      </c>
      <c s="29" t="s">
        <v>324</v>
      </c>
      <c s="24" t="s">
        <v>51</v>
      </c>
      <c s="30" t="s">
        <v>325</v>
      </c>
      <c s="31" t="s">
        <v>143</v>
      </c>
      <c s="32">
        <v>20.85</v>
      </c>
      <c s="33">
        <v>0</v>
      </c>
      <c s="34">
        <f>ROUND(ROUND(H181,2)*ROUND(G181,5),2)</f>
      </c>
      <c r="O181">
        <f>(I181*21)/100</f>
      </c>
      <c t="s">
        <v>28</v>
      </c>
    </row>
    <row r="182" spans="1:5" ht="25.5">
      <c r="A182" s="35" t="s">
        <v>54</v>
      </c>
      <c r="E182" s="36" t="s">
        <v>326</v>
      </c>
    </row>
    <row r="183" spans="1:5" ht="89.25">
      <c r="A183" s="37" t="s">
        <v>56</v>
      </c>
      <c r="E183" s="38" t="s">
        <v>327</v>
      </c>
    </row>
    <row r="184" spans="1:5" ht="114.75">
      <c r="A184" t="s">
        <v>58</v>
      </c>
      <c r="E184" s="36" t="s">
        <v>328</v>
      </c>
    </row>
    <row r="185" spans="1:16" ht="12.75">
      <c r="A185" s="24" t="s">
        <v>49</v>
      </c>
      <c s="29" t="s">
        <v>329</v>
      </c>
      <c s="29" t="s">
        <v>330</v>
      </c>
      <c s="24" t="s">
        <v>51</v>
      </c>
      <c s="30" t="s">
        <v>331</v>
      </c>
      <c s="31" t="s">
        <v>194</v>
      </c>
      <c s="32">
        <v>10</v>
      </c>
      <c s="33">
        <v>0</v>
      </c>
      <c s="34">
        <f>ROUND(ROUND(H185,2)*ROUND(G185,5),2)</f>
      </c>
      <c r="O185">
        <f>(I185*21)/100</f>
      </c>
      <c t="s">
        <v>28</v>
      </c>
    </row>
    <row r="186" spans="1:5" ht="12.75">
      <c r="A186" s="35" t="s">
        <v>54</v>
      </c>
      <c r="E186" s="36" t="s">
        <v>51</v>
      </c>
    </row>
    <row r="187" spans="1:5" ht="12.75">
      <c r="A187" s="37" t="s">
        <v>56</v>
      </c>
      <c r="E187" s="38" t="s">
        <v>332</v>
      </c>
    </row>
    <row r="188" spans="1:5" ht="12.75">
      <c r="A188" t="s">
        <v>58</v>
      </c>
      <c r="E188" s="36" t="s">
        <v>333</v>
      </c>
    </row>
    <row r="189" spans="1:16" ht="12.75">
      <c r="A189" s="24" t="s">
        <v>49</v>
      </c>
      <c s="29" t="s">
        <v>334</v>
      </c>
      <c s="29" t="s">
        <v>335</v>
      </c>
      <c s="24" t="s">
        <v>51</v>
      </c>
      <c s="30" t="s">
        <v>336</v>
      </c>
      <c s="31" t="s">
        <v>143</v>
      </c>
      <c s="32">
        <v>25.85</v>
      </c>
      <c s="33">
        <v>0</v>
      </c>
      <c s="34">
        <f>ROUND(ROUND(H189,2)*ROUND(G189,5),2)</f>
      </c>
      <c r="O189">
        <f>(I189*21)/100</f>
      </c>
      <c t="s">
        <v>28</v>
      </c>
    </row>
    <row r="190" spans="1:5" ht="25.5">
      <c r="A190" s="35" t="s">
        <v>54</v>
      </c>
      <c r="E190" s="36" t="s">
        <v>337</v>
      </c>
    </row>
    <row r="191" spans="1:5" ht="12.75">
      <c r="A191" s="37" t="s">
        <v>56</v>
      </c>
      <c r="E191" s="38" t="s">
        <v>269</v>
      </c>
    </row>
    <row r="192" spans="1:5" ht="25.5">
      <c r="A192" t="s">
        <v>58</v>
      </c>
      <c r="E192" s="36" t="s">
        <v>338</v>
      </c>
    </row>
    <row r="193" spans="1:16" ht="12.75">
      <c r="A193" s="24" t="s">
        <v>49</v>
      </c>
      <c s="29" t="s">
        <v>339</v>
      </c>
      <c s="29" t="s">
        <v>340</v>
      </c>
      <c s="24" t="s">
        <v>51</v>
      </c>
      <c s="30" t="s">
        <v>341</v>
      </c>
      <c s="31" t="s">
        <v>143</v>
      </c>
      <c s="32">
        <v>2</v>
      </c>
      <c s="33">
        <v>0</v>
      </c>
      <c s="34">
        <f>ROUND(ROUND(H193,2)*ROUND(G193,5),2)</f>
      </c>
      <c r="O193">
        <f>(I193*21)/100</f>
      </c>
      <c t="s">
        <v>28</v>
      </c>
    </row>
    <row r="194" spans="1:5" ht="12.75">
      <c r="A194" s="35" t="s">
        <v>54</v>
      </c>
      <c r="E194" s="36" t="s">
        <v>342</v>
      </c>
    </row>
    <row r="195" spans="1:5" ht="89.25">
      <c r="A195" s="37" t="s">
        <v>56</v>
      </c>
      <c r="E195" s="38" t="s">
        <v>343</v>
      </c>
    </row>
    <row r="196" spans="1:5" ht="25.5">
      <c r="A196" t="s">
        <v>58</v>
      </c>
      <c r="E196" s="36" t="s">
        <v>344</v>
      </c>
    </row>
    <row r="197" spans="1:16" ht="12.75">
      <c r="A197" s="24" t="s">
        <v>49</v>
      </c>
      <c s="29" t="s">
        <v>345</v>
      </c>
      <c s="29" t="s">
        <v>346</v>
      </c>
      <c s="24" t="s">
        <v>51</v>
      </c>
      <c s="30" t="s">
        <v>347</v>
      </c>
      <c s="31" t="s">
        <v>106</v>
      </c>
      <c s="32">
        <v>0.6</v>
      </c>
      <c s="33">
        <v>0</v>
      </c>
      <c s="34">
        <f>ROUND(ROUND(H197,2)*ROUND(G197,5),2)</f>
      </c>
      <c r="O197">
        <f>(I197*21)/100</f>
      </c>
      <c t="s">
        <v>28</v>
      </c>
    </row>
    <row r="198" spans="1:5" ht="12.75">
      <c r="A198" s="35" t="s">
        <v>54</v>
      </c>
      <c r="E198" s="36" t="s">
        <v>348</v>
      </c>
    </row>
    <row r="199" spans="1:5" ht="89.25">
      <c r="A199" s="37" t="s">
        <v>56</v>
      </c>
      <c r="E199" s="38" t="s">
        <v>349</v>
      </c>
    </row>
    <row r="200" spans="1:5" ht="25.5">
      <c r="A200" t="s">
        <v>58</v>
      </c>
      <c r="E200" s="36" t="s">
        <v>350</v>
      </c>
    </row>
    <row r="201" spans="1:16" ht="25.5">
      <c r="A201" s="24" t="s">
        <v>49</v>
      </c>
      <c s="29" t="s">
        <v>351</v>
      </c>
      <c s="29" t="s">
        <v>352</v>
      </c>
      <c s="24" t="s">
        <v>51</v>
      </c>
      <c s="30" t="s">
        <v>353</v>
      </c>
      <c s="31" t="s">
        <v>143</v>
      </c>
      <c s="32">
        <v>2.4</v>
      </c>
      <c s="33">
        <v>0</v>
      </c>
      <c s="34">
        <f>ROUND(ROUND(H201,2)*ROUND(G201,5),2)</f>
      </c>
      <c r="O201">
        <f>(I201*21)/100</f>
      </c>
      <c t="s">
        <v>28</v>
      </c>
    </row>
    <row r="202" spans="1:5" ht="12.75">
      <c r="A202" s="35" t="s">
        <v>54</v>
      </c>
      <c r="E202" s="36" t="s">
        <v>354</v>
      </c>
    </row>
    <row r="203" spans="1:5" ht="89.25">
      <c r="A203" s="37" t="s">
        <v>56</v>
      </c>
      <c r="E203" s="38" t="s">
        <v>355</v>
      </c>
    </row>
    <row r="204" spans="1:5" ht="38.25">
      <c r="A204" t="s">
        <v>58</v>
      </c>
      <c r="E204" s="36" t="s">
        <v>356</v>
      </c>
    </row>
    <row r="205" spans="1:16" ht="25.5">
      <c r="A205" s="24" t="s">
        <v>49</v>
      </c>
      <c s="29" t="s">
        <v>357</v>
      </c>
      <c s="29" t="s">
        <v>358</v>
      </c>
      <c s="24" t="s">
        <v>51</v>
      </c>
      <c s="30" t="s">
        <v>359</v>
      </c>
      <c s="31" t="s">
        <v>143</v>
      </c>
      <c s="32">
        <v>28.65</v>
      </c>
      <c s="33">
        <v>0</v>
      </c>
      <c s="34">
        <f>ROUND(ROUND(H205,2)*ROUND(G205,5),2)</f>
      </c>
      <c r="O205">
        <f>(I205*21)/100</f>
      </c>
      <c t="s">
        <v>28</v>
      </c>
    </row>
    <row r="206" spans="1:5" ht="12.75">
      <c r="A206" s="35" t="s">
        <v>54</v>
      </c>
      <c r="E206" s="36" t="s">
        <v>348</v>
      </c>
    </row>
    <row r="207" spans="1:5" ht="127.5">
      <c r="A207" s="37" t="s">
        <v>56</v>
      </c>
      <c r="E207" s="38" t="s">
        <v>360</v>
      </c>
    </row>
    <row r="208" spans="1:5" ht="38.25">
      <c r="A208" t="s">
        <v>58</v>
      </c>
      <c r="E208" s="36" t="s">
        <v>356</v>
      </c>
    </row>
    <row r="209" spans="1:16" ht="12.75">
      <c r="A209" s="24" t="s">
        <v>49</v>
      </c>
      <c s="29" t="s">
        <v>361</v>
      </c>
      <c s="29" t="s">
        <v>362</v>
      </c>
      <c s="24" t="s">
        <v>51</v>
      </c>
      <c s="30" t="s">
        <v>363</v>
      </c>
      <c s="31" t="s">
        <v>143</v>
      </c>
      <c s="32">
        <v>4.6</v>
      </c>
      <c s="33">
        <v>0</v>
      </c>
      <c s="34">
        <f>ROUND(ROUND(H209,2)*ROUND(G209,5),2)</f>
      </c>
      <c r="O209">
        <f>(I209*21)/100</f>
      </c>
      <c t="s">
        <v>28</v>
      </c>
    </row>
    <row r="210" spans="1:5" ht="12.75">
      <c r="A210" s="35" t="s">
        <v>54</v>
      </c>
      <c r="E210" s="36" t="s">
        <v>348</v>
      </c>
    </row>
    <row r="211" spans="1:5" ht="89.25">
      <c r="A211" s="37" t="s">
        <v>56</v>
      </c>
      <c r="E211" s="38" t="s">
        <v>364</v>
      </c>
    </row>
    <row r="212" spans="1:5" ht="25.5">
      <c r="A212" t="s">
        <v>58</v>
      </c>
      <c r="E212" s="36" t="s">
        <v>350</v>
      </c>
    </row>
    <row r="213" spans="1:16" ht="12.75">
      <c r="A213" s="24" t="s">
        <v>49</v>
      </c>
      <c s="29" t="s">
        <v>365</v>
      </c>
      <c s="29" t="s">
        <v>366</v>
      </c>
      <c s="24" t="s">
        <v>51</v>
      </c>
      <c s="30" t="s">
        <v>367</v>
      </c>
      <c s="31" t="s">
        <v>112</v>
      </c>
      <c s="32">
        <v>0.108</v>
      </c>
      <c s="33">
        <v>0</v>
      </c>
      <c s="34">
        <f>ROUND(ROUND(H213,2)*ROUND(G213,5),2)</f>
      </c>
      <c r="O213">
        <f>(I213*21)/100</f>
      </c>
      <c t="s">
        <v>28</v>
      </c>
    </row>
    <row r="214" spans="1:5" ht="51">
      <c r="A214" s="35" t="s">
        <v>54</v>
      </c>
      <c r="E214" s="36" t="s">
        <v>368</v>
      </c>
    </row>
    <row r="215" spans="1:5" ht="12.75">
      <c r="A215" s="37" t="s">
        <v>56</v>
      </c>
      <c r="E215" s="38" t="s">
        <v>369</v>
      </c>
    </row>
    <row r="216" spans="1:5" ht="357">
      <c r="A216" t="s">
        <v>58</v>
      </c>
      <c r="E216" s="36" t="s">
        <v>222</v>
      </c>
    </row>
    <row r="217" spans="1:16" ht="12.75">
      <c r="A217" s="24" t="s">
        <v>49</v>
      </c>
      <c s="29" t="s">
        <v>370</v>
      </c>
      <c s="29" t="s">
        <v>371</v>
      </c>
      <c s="24" t="s">
        <v>51</v>
      </c>
      <c s="30" t="s">
        <v>372</v>
      </c>
      <c s="31" t="s">
        <v>106</v>
      </c>
      <c s="32">
        <v>50.6675</v>
      </c>
      <c s="33">
        <v>0</v>
      </c>
      <c s="34">
        <f>ROUND(ROUND(H217,2)*ROUND(G217,5),2)</f>
      </c>
      <c r="O217">
        <f>(I217*21)/100</f>
      </c>
      <c t="s">
        <v>28</v>
      </c>
    </row>
    <row r="218" spans="1:5" ht="25.5">
      <c r="A218" s="35" t="s">
        <v>54</v>
      </c>
      <c r="E218" s="36" t="s">
        <v>373</v>
      </c>
    </row>
    <row r="219" spans="1:5" ht="127.5">
      <c r="A219" s="37" t="s">
        <v>56</v>
      </c>
      <c r="E219" s="38" t="s">
        <v>285</v>
      </c>
    </row>
    <row r="220" spans="1:5" ht="25.5">
      <c r="A220" t="s">
        <v>58</v>
      </c>
      <c r="E220" s="36" t="s">
        <v>374</v>
      </c>
    </row>
    <row r="221" spans="1:16" ht="12.75">
      <c r="A221" s="24" t="s">
        <v>49</v>
      </c>
      <c s="29" t="s">
        <v>375</v>
      </c>
      <c s="29" t="s">
        <v>376</v>
      </c>
      <c s="24" t="s">
        <v>51</v>
      </c>
      <c s="30" t="s">
        <v>377</v>
      </c>
      <c s="31" t="s">
        <v>106</v>
      </c>
      <c s="32">
        <v>50.6675</v>
      </c>
      <c s="33">
        <v>0</v>
      </c>
      <c s="34">
        <f>ROUND(ROUND(H221,2)*ROUND(G221,5),2)</f>
      </c>
      <c r="O221">
        <f>(I221*21)/100</f>
      </c>
      <c t="s">
        <v>28</v>
      </c>
    </row>
    <row r="222" spans="1:5" ht="25.5">
      <c r="A222" s="35" t="s">
        <v>54</v>
      </c>
      <c r="E222" s="36" t="s">
        <v>373</v>
      </c>
    </row>
    <row r="223" spans="1:5" ht="127.5">
      <c r="A223" s="37" t="s">
        <v>56</v>
      </c>
      <c r="E223" s="38" t="s">
        <v>285</v>
      </c>
    </row>
    <row r="224" spans="1:5" ht="25.5">
      <c r="A224" t="s">
        <v>58</v>
      </c>
      <c r="E224" s="36" t="s">
        <v>374</v>
      </c>
    </row>
    <row r="225" spans="1:16" ht="12.75">
      <c r="A225" s="24" t="s">
        <v>49</v>
      </c>
      <c s="29" t="s">
        <v>378</v>
      </c>
      <c s="29" t="s">
        <v>379</v>
      </c>
      <c s="24" t="s">
        <v>51</v>
      </c>
      <c s="30" t="s">
        <v>380</v>
      </c>
      <c s="31" t="s">
        <v>106</v>
      </c>
      <c s="32">
        <v>20.85</v>
      </c>
      <c s="33">
        <v>0</v>
      </c>
      <c s="34">
        <f>ROUND(ROUND(H225,2)*ROUND(G225,5),2)</f>
      </c>
      <c r="O225">
        <f>(I225*21)/100</f>
      </c>
      <c t="s">
        <v>28</v>
      </c>
    </row>
    <row r="226" spans="1:5" ht="25.5">
      <c r="A226" s="35" t="s">
        <v>54</v>
      </c>
      <c r="E226" s="36" t="s">
        <v>381</v>
      </c>
    </row>
    <row r="227" spans="1:5" ht="89.25">
      <c r="A227" s="37" t="s">
        <v>56</v>
      </c>
      <c r="E227" s="38" t="s">
        <v>302</v>
      </c>
    </row>
    <row r="228" spans="1:5" ht="25.5">
      <c r="A228" t="s">
        <v>58</v>
      </c>
      <c r="E228" s="36" t="s">
        <v>374</v>
      </c>
    </row>
    <row r="229" spans="1:16" ht="12.75">
      <c r="A229" s="24" t="s">
        <v>49</v>
      </c>
      <c s="29" t="s">
        <v>382</v>
      </c>
      <c s="29" t="s">
        <v>383</v>
      </c>
      <c s="24" t="s">
        <v>51</v>
      </c>
      <c s="30" t="s">
        <v>384</v>
      </c>
      <c s="31" t="s">
        <v>106</v>
      </c>
      <c s="32">
        <v>24</v>
      </c>
      <c s="33">
        <v>0</v>
      </c>
      <c s="34">
        <f>ROUND(ROUND(H229,2)*ROUND(G229,5),2)</f>
      </c>
      <c r="O229">
        <f>(I229*21)/100</f>
      </c>
      <c t="s">
        <v>28</v>
      </c>
    </row>
    <row r="230" spans="1:5" ht="38.25">
      <c r="A230" s="35" t="s">
        <v>54</v>
      </c>
      <c r="E230" s="36" t="s">
        <v>385</v>
      </c>
    </row>
    <row r="231" spans="1:5" ht="12.75">
      <c r="A231" s="37" t="s">
        <v>56</v>
      </c>
      <c r="E231" s="38" t="s">
        <v>386</v>
      </c>
    </row>
    <row r="232" spans="1:5" ht="25.5">
      <c r="A232" t="s">
        <v>58</v>
      </c>
      <c r="E232" s="36" t="s">
        <v>387</v>
      </c>
    </row>
    <row r="233" spans="1:16" ht="12.75">
      <c r="A233" s="24" t="s">
        <v>49</v>
      </c>
      <c s="29" t="s">
        <v>388</v>
      </c>
      <c s="29" t="s">
        <v>389</v>
      </c>
      <c s="24" t="s">
        <v>51</v>
      </c>
      <c s="30" t="s">
        <v>390</v>
      </c>
      <c s="31" t="s">
        <v>112</v>
      </c>
      <c s="32">
        <v>0.108</v>
      </c>
      <c s="33">
        <v>0</v>
      </c>
      <c s="34">
        <f>ROUND(ROUND(H233,2)*ROUND(G233,5),2)</f>
      </c>
      <c r="O233">
        <f>(I233*21)/100</f>
      </c>
      <c t="s">
        <v>28</v>
      </c>
    </row>
    <row r="234" spans="1:5" ht="25.5">
      <c r="A234" s="35" t="s">
        <v>54</v>
      </c>
      <c r="E234" s="36" t="s">
        <v>391</v>
      </c>
    </row>
    <row r="235" spans="1:5" ht="12.75">
      <c r="A235" s="37" t="s">
        <v>56</v>
      </c>
      <c r="E235" s="38" t="s">
        <v>369</v>
      </c>
    </row>
    <row r="236" spans="1:5" ht="76.5">
      <c r="A236" t="s">
        <v>58</v>
      </c>
      <c r="E236" s="36" t="s">
        <v>392</v>
      </c>
    </row>
    <row r="237" spans="1:16" ht="12.75">
      <c r="A237" s="24" t="s">
        <v>49</v>
      </c>
      <c s="29" t="s">
        <v>393</v>
      </c>
      <c s="29" t="s">
        <v>394</v>
      </c>
      <c s="24" t="s">
        <v>51</v>
      </c>
      <c s="30" t="s">
        <v>395</v>
      </c>
      <c s="31" t="s">
        <v>123</v>
      </c>
      <c s="32">
        <v>5.4648</v>
      </c>
      <c s="33">
        <v>0</v>
      </c>
      <c s="34">
        <f>ROUND(ROUND(H237,2)*ROUND(G237,5),2)</f>
      </c>
      <c r="O237">
        <f>(I237*21)/100</f>
      </c>
      <c t="s">
        <v>28</v>
      </c>
    </row>
    <row r="238" spans="1:5" ht="25.5">
      <c r="A238" s="35" t="s">
        <v>54</v>
      </c>
      <c r="E238" s="36" t="s">
        <v>396</v>
      </c>
    </row>
    <row r="239" spans="1:5" ht="12.75">
      <c r="A239" s="37" t="s">
        <v>56</v>
      </c>
      <c r="E239" s="38" t="s">
        <v>397</v>
      </c>
    </row>
    <row r="240" spans="1:5" ht="25.5">
      <c r="A240" t="s">
        <v>58</v>
      </c>
      <c r="E240" s="36" t="s">
        <v>126</v>
      </c>
    </row>
    <row r="241" spans="1:16" ht="12.75">
      <c r="A241" s="24" t="s">
        <v>49</v>
      </c>
      <c s="29" t="s">
        <v>398</v>
      </c>
      <c s="29" t="s">
        <v>399</v>
      </c>
      <c s="24" t="s">
        <v>51</v>
      </c>
      <c s="30" t="s">
        <v>400</v>
      </c>
      <c s="31" t="s">
        <v>112</v>
      </c>
      <c s="32">
        <v>1.56375</v>
      </c>
      <c s="33">
        <v>0</v>
      </c>
      <c s="34">
        <f>ROUND(ROUND(H241,2)*ROUND(G241,5),2)</f>
      </c>
      <c r="O241">
        <f>(I241*21)/100</f>
      </c>
      <c t="s">
        <v>28</v>
      </c>
    </row>
    <row r="242" spans="1:5" ht="25.5">
      <c r="A242" s="35" t="s">
        <v>54</v>
      </c>
      <c r="E242" s="36" t="s">
        <v>401</v>
      </c>
    </row>
    <row r="243" spans="1:5" ht="89.25">
      <c r="A243" s="37" t="s">
        <v>56</v>
      </c>
      <c r="E243" s="38" t="s">
        <v>402</v>
      </c>
    </row>
    <row r="244" spans="1:5" ht="76.5">
      <c r="A244" t="s">
        <v>58</v>
      </c>
      <c r="E244" s="36" t="s">
        <v>392</v>
      </c>
    </row>
    <row r="245" spans="1:16" ht="12.75">
      <c r="A245" s="24" t="s">
        <v>49</v>
      </c>
      <c s="29" t="s">
        <v>403</v>
      </c>
      <c s="29" t="s">
        <v>404</v>
      </c>
      <c s="24" t="s">
        <v>51</v>
      </c>
      <c s="30" t="s">
        <v>405</v>
      </c>
      <c s="31" t="s">
        <v>123</v>
      </c>
      <c s="32">
        <v>86.00625</v>
      </c>
      <c s="33">
        <v>0</v>
      </c>
      <c s="34">
        <f>ROUND(ROUND(H245,2)*ROUND(G245,5),2)</f>
      </c>
      <c r="O245">
        <f>(I245*21)/100</f>
      </c>
      <c t="s">
        <v>28</v>
      </c>
    </row>
    <row r="246" spans="1:5" ht="25.5">
      <c r="A246" s="35" t="s">
        <v>54</v>
      </c>
      <c r="E246" s="36" t="s">
        <v>406</v>
      </c>
    </row>
    <row r="247" spans="1:5" ht="12.75">
      <c r="A247" s="37" t="s">
        <v>56</v>
      </c>
      <c r="E247" s="38" t="s">
        <v>407</v>
      </c>
    </row>
    <row r="248" spans="1:5" ht="25.5">
      <c r="A248" t="s">
        <v>58</v>
      </c>
      <c r="E248" s="36" t="s">
        <v>126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